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固定費削減\年末調整と確定申告\"/>
    </mc:Choice>
  </mc:AlternateContent>
  <xr:revisionPtr revIDLastSave="0" documentId="8_{A4BF02DF-4873-4BF5-A8A3-963942BA1B40}" xr6:coauthVersionLast="45" xr6:coauthVersionMax="45" xr10:uidLastSave="{00000000-0000-0000-0000-000000000000}"/>
  <bookViews>
    <workbookView xWindow="-108" yWindow="-108" windowWidth="23256" windowHeight="12576" xr2:uid="{C2F59CCC-5147-4811-98BC-198268CBFB24}"/>
  </bookViews>
  <sheets>
    <sheet name="シミュレーション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61" i="1" l="1"/>
  <c r="T60" i="1"/>
  <c r="M60" i="1"/>
  <c r="F60" i="1"/>
  <c r="F57" i="1"/>
  <c r="T53" i="1"/>
  <c r="T52" i="1"/>
  <c r="M51" i="1"/>
  <c r="M50" i="1"/>
  <c r="T49" i="1"/>
  <c r="M47" i="1"/>
  <c r="T46" i="1"/>
  <c r="F46" i="1"/>
  <c r="F44" i="1"/>
  <c r="T43" i="1"/>
  <c r="M43" i="1"/>
  <c r="M48" i="1" s="1"/>
  <c r="M49" i="1" s="1"/>
  <c r="M52" i="1" s="1"/>
  <c r="F43" i="1"/>
  <c r="M42" i="1"/>
  <c r="F42" i="1"/>
  <c r="F41" i="1"/>
  <c r="T35" i="1"/>
  <c r="M35" i="1"/>
  <c r="F35" i="1"/>
  <c r="F33" i="1"/>
  <c r="F36" i="1" s="1"/>
  <c r="T31" i="1"/>
  <c r="T30" i="1"/>
  <c r="M30" i="1"/>
  <c r="M31" i="1" s="1"/>
  <c r="F28" i="1"/>
  <c r="T26" i="1"/>
  <c r="T33" i="1" s="1"/>
  <c r="T36" i="1" s="1"/>
  <c r="M26" i="1"/>
  <c r="M33" i="1" s="1"/>
  <c r="M36" i="1" s="1"/>
  <c r="F26" i="1"/>
  <c r="T25" i="1"/>
  <c r="M25" i="1"/>
  <c r="T24" i="1"/>
  <c r="T42" i="1" s="1"/>
  <c r="M24" i="1"/>
  <c r="F24" i="1"/>
  <c r="F30" i="1" s="1"/>
  <c r="F59" i="1" s="1"/>
  <c r="F22" i="1"/>
  <c r="F25" i="1" s="1"/>
  <c r="F31" i="1" l="1"/>
  <c r="T59" i="1"/>
  <c r="T66" i="1" s="1"/>
  <c r="T67" i="1" s="1"/>
  <c r="T69" i="1" s="1"/>
  <c r="T73" i="1" s="1"/>
  <c r="T50" i="1"/>
  <c r="T51" i="1" s="1"/>
  <c r="T54" i="1" s="1"/>
  <c r="F61" i="1"/>
  <c r="F62" i="1" s="1"/>
  <c r="F40" i="1"/>
  <c r="F45" i="1" s="1"/>
  <c r="F48" i="1" s="1"/>
  <c r="F49" i="1" s="1"/>
  <c r="M59" i="1"/>
  <c r="M64" i="1" s="1"/>
  <c r="M65" i="1" s="1"/>
  <c r="M69" i="1" s="1"/>
  <c r="M73" i="1" s="1"/>
  <c r="F69" i="1" l="1"/>
  <c r="F73" i="1" s="1"/>
</calcChain>
</file>

<file path=xl/sharedStrings.xml><?xml version="1.0" encoding="utf-8"?>
<sst xmlns="http://schemas.openxmlformats.org/spreadsheetml/2006/main" count="330" uniqueCount="72">
  <si>
    <t>シミュレーション</t>
    <phoneticPr fontId="2"/>
  </si>
  <si>
    <t>①独身26歳総合職入社4年目の場合</t>
    <rPh sb="1" eb="3">
      <t>ドクシン</t>
    </rPh>
    <rPh sb="5" eb="6">
      <t>サイ</t>
    </rPh>
    <rPh sb="6" eb="8">
      <t>ソウゴウ</t>
    </rPh>
    <rPh sb="8" eb="9">
      <t>ショク</t>
    </rPh>
    <rPh sb="9" eb="11">
      <t>ニュウシャ</t>
    </rPh>
    <rPh sb="12" eb="14">
      <t>ネンメ</t>
    </rPh>
    <rPh sb="15" eb="17">
      <t>バアイ</t>
    </rPh>
    <phoneticPr fontId="2"/>
  </si>
  <si>
    <t>万円/年</t>
    <rPh sb="0" eb="2">
      <t>マンエン</t>
    </rPh>
    <rPh sb="3" eb="4">
      <t>ネン</t>
    </rPh>
    <phoneticPr fontId="2"/>
  </si>
  <si>
    <t>②既婚40歳総合職18年目の場合</t>
    <rPh sb="1" eb="3">
      <t>キコン</t>
    </rPh>
    <rPh sb="5" eb="6">
      <t>サイ</t>
    </rPh>
    <rPh sb="6" eb="8">
      <t>ソウゴウ</t>
    </rPh>
    <rPh sb="8" eb="9">
      <t>ショク</t>
    </rPh>
    <rPh sb="11" eb="13">
      <t>ネンメ</t>
    </rPh>
    <rPh sb="14" eb="16">
      <t>バアイ</t>
    </rPh>
    <phoneticPr fontId="2"/>
  </si>
  <si>
    <t>③既婚45歳管理職の場合</t>
    <rPh sb="1" eb="3">
      <t>キコン</t>
    </rPh>
    <rPh sb="5" eb="6">
      <t>サイ</t>
    </rPh>
    <rPh sb="6" eb="8">
      <t>カンリ</t>
    </rPh>
    <rPh sb="8" eb="9">
      <t>ショク</t>
    </rPh>
    <rPh sb="10" eb="12">
      <t>バアイ</t>
    </rPh>
    <phoneticPr fontId="2"/>
  </si>
  <si>
    <t>・給与収入</t>
    <rPh sb="1" eb="3">
      <t>キュウヨ</t>
    </rPh>
    <rPh sb="3" eb="5">
      <t>シュウニュウ</t>
    </rPh>
    <phoneticPr fontId="2"/>
  </si>
  <si>
    <t>万円</t>
    <rPh sb="0" eb="1">
      <t>マン</t>
    </rPh>
    <rPh sb="1" eb="2">
      <t>エン</t>
    </rPh>
    <phoneticPr fontId="2"/>
  </si>
  <si>
    <t>・健康保険料</t>
    <rPh sb="1" eb="3">
      <t>ケンコウ</t>
    </rPh>
    <rPh sb="3" eb="6">
      <t>ホケンリョウ</t>
    </rPh>
    <phoneticPr fontId="2"/>
  </si>
  <si>
    <t>・厚生年金保険料</t>
    <rPh sb="1" eb="3">
      <t>コウセイ</t>
    </rPh>
    <rPh sb="3" eb="5">
      <t>ネンキン</t>
    </rPh>
    <rPh sb="5" eb="8">
      <t>ホケンリョウ</t>
    </rPh>
    <phoneticPr fontId="2"/>
  </si>
  <si>
    <t>・個人年金保険料</t>
    <rPh sb="1" eb="3">
      <t>コジン</t>
    </rPh>
    <rPh sb="3" eb="5">
      <t>ネンキン</t>
    </rPh>
    <rPh sb="5" eb="7">
      <t>ホケン</t>
    </rPh>
    <rPh sb="7" eb="8">
      <t>リョウ</t>
    </rPh>
    <phoneticPr fontId="2"/>
  </si>
  <si>
    <t>・生命保険料</t>
    <rPh sb="1" eb="3">
      <t>セイメイ</t>
    </rPh>
    <rPh sb="3" eb="5">
      <t>ホケン</t>
    </rPh>
    <rPh sb="5" eb="6">
      <t>リョウ</t>
    </rPh>
    <phoneticPr fontId="2"/>
  </si>
  <si>
    <t>・配当金収入</t>
    <rPh sb="1" eb="4">
      <t>ハイトウキン</t>
    </rPh>
    <rPh sb="4" eb="6">
      <t>シュウニュウ</t>
    </rPh>
    <phoneticPr fontId="2"/>
  </si>
  <si>
    <t>・住宅ローン残高</t>
    <rPh sb="1" eb="3">
      <t>ジュウタク</t>
    </rPh>
    <rPh sb="6" eb="8">
      <t>ザンダカ</t>
    </rPh>
    <phoneticPr fontId="2"/>
  </si>
  <si>
    <t>・扶養家族20歳の国民年金保険料立替納付</t>
    <rPh sb="1" eb="3">
      <t>フヨウ</t>
    </rPh>
    <rPh sb="3" eb="5">
      <t>カゾク</t>
    </rPh>
    <rPh sb="7" eb="8">
      <t>サイ</t>
    </rPh>
    <rPh sb="9" eb="11">
      <t>コクミン</t>
    </rPh>
    <rPh sb="11" eb="13">
      <t>ネンキン</t>
    </rPh>
    <rPh sb="13" eb="16">
      <t>ホケンリョウ</t>
    </rPh>
    <rPh sb="16" eb="18">
      <t>タテカエ</t>
    </rPh>
    <rPh sb="18" eb="20">
      <t>ノウフ</t>
    </rPh>
    <phoneticPr fontId="2"/>
  </si>
  <si>
    <t>・セルフメディケーション費用</t>
    <rPh sb="12" eb="14">
      <t>ヒヨウ</t>
    </rPh>
    <phoneticPr fontId="2"/>
  </si>
  <si>
    <t>・別居母への生活費送付</t>
    <rPh sb="1" eb="3">
      <t>ベッキョ</t>
    </rPh>
    <rPh sb="3" eb="4">
      <t>ハハ</t>
    </rPh>
    <rPh sb="6" eb="9">
      <t>セイカツヒ</t>
    </rPh>
    <rPh sb="9" eb="11">
      <t>ソウフ</t>
    </rPh>
    <phoneticPr fontId="2"/>
  </si>
  <si>
    <t>・別居の母70歳(父他界、遺族年金120万/年)</t>
    <rPh sb="1" eb="3">
      <t>ベッキョ</t>
    </rPh>
    <rPh sb="4" eb="5">
      <t>ハハ</t>
    </rPh>
    <rPh sb="7" eb="8">
      <t>サイ</t>
    </rPh>
    <rPh sb="9" eb="10">
      <t>チチ</t>
    </rPh>
    <rPh sb="10" eb="12">
      <t>タカイ</t>
    </rPh>
    <rPh sb="13" eb="15">
      <t>イゾク</t>
    </rPh>
    <rPh sb="15" eb="17">
      <t>ネンキン</t>
    </rPh>
    <rPh sb="20" eb="21">
      <t>マン</t>
    </rPh>
    <rPh sb="22" eb="23">
      <t>ネン</t>
    </rPh>
    <phoneticPr fontId="2"/>
  </si>
  <si>
    <t>・医療費(実家)</t>
    <rPh sb="1" eb="4">
      <t>イリョウヒ</t>
    </rPh>
    <rPh sb="5" eb="7">
      <t>ジッカ</t>
    </rPh>
    <phoneticPr fontId="2"/>
  </si>
  <si>
    <t>・医療費(別居母)</t>
    <rPh sb="1" eb="4">
      <t>イリョウヒ</t>
    </rPh>
    <rPh sb="5" eb="7">
      <t>ベッキョ</t>
    </rPh>
    <rPh sb="7" eb="8">
      <t>ハハ</t>
    </rPh>
    <phoneticPr fontId="2"/>
  </si>
  <si>
    <t>・配偶者の給与収入</t>
    <rPh sb="1" eb="4">
      <t>ハイグウシャ</t>
    </rPh>
    <rPh sb="5" eb="7">
      <t>キュウヨ</t>
    </rPh>
    <rPh sb="7" eb="9">
      <t>シュウニュウ</t>
    </rPh>
    <phoneticPr fontId="2"/>
  </si>
  <si>
    <t>・扶養家族16歳-1名の給与収入</t>
    <rPh sb="1" eb="3">
      <t>フヨウ</t>
    </rPh>
    <rPh sb="3" eb="5">
      <t>カゾク</t>
    </rPh>
    <rPh sb="7" eb="8">
      <t>サイ</t>
    </rPh>
    <rPh sb="10" eb="11">
      <t>メイ</t>
    </rPh>
    <rPh sb="12" eb="14">
      <t>キュウヨ</t>
    </rPh>
    <rPh sb="14" eb="16">
      <t>シュウニュウ</t>
    </rPh>
    <phoneticPr fontId="2"/>
  </si>
  <si>
    <t>・扶養家族20歳-1名の給与収入</t>
    <rPh sb="1" eb="3">
      <t>フヨウ</t>
    </rPh>
    <rPh sb="3" eb="5">
      <t>カゾク</t>
    </rPh>
    <rPh sb="7" eb="8">
      <t>サイ</t>
    </rPh>
    <rPh sb="10" eb="11">
      <t>メイ</t>
    </rPh>
    <rPh sb="12" eb="14">
      <t>キュウヨ</t>
    </rPh>
    <rPh sb="14" eb="16">
      <t>シュウニュウ</t>
    </rPh>
    <phoneticPr fontId="2"/>
  </si>
  <si>
    <t>・扶養家族14歳-1名</t>
    <rPh sb="1" eb="3">
      <t>フヨウ</t>
    </rPh>
    <rPh sb="3" eb="5">
      <t>カゾク</t>
    </rPh>
    <rPh sb="7" eb="8">
      <t>サイ</t>
    </rPh>
    <rPh sb="10" eb="11">
      <t>メイ</t>
    </rPh>
    <phoneticPr fontId="2"/>
  </si>
  <si>
    <t>＊計算簡単のため住民税の調整控除、ふるさと納税は無しとする。</t>
    <rPh sb="1" eb="3">
      <t>ケイサン</t>
    </rPh>
    <rPh sb="3" eb="5">
      <t>カンタン</t>
    </rPh>
    <rPh sb="8" eb="11">
      <t>ジュウミンゼイ</t>
    </rPh>
    <rPh sb="12" eb="14">
      <t>チョウセイ</t>
    </rPh>
    <rPh sb="14" eb="16">
      <t>コウジョ</t>
    </rPh>
    <rPh sb="21" eb="23">
      <t>ノウゼイ</t>
    </rPh>
    <rPh sb="24" eb="25">
      <t>ナ</t>
    </rPh>
    <phoneticPr fontId="2"/>
  </si>
  <si>
    <t>年末調整、確定申告ナシ</t>
    <rPh sb="0" eb="2">
      <t>ネンマツ</t>
    </rPh>
    <rPh sb="2" eb="4">
      <t>チョウセイ</t>
    </rPh>
    <rPh sb="5" eb="7">
      <t>カクテイ</t>
    </rPh>
    <rPh sb="7" eb="9">
      <t>シンコク</t>
    </rPh>
    <phoneticPr fontId="2"/>
  </si>
  <si>
    <t>【所得税額の計算】</t>
    <rPh sb="1" eb="4">
      <t>ショトクゼイ</t>
    </rPh>
    <rPh sb="4" eb="5">
      <t>ガク</t>
    </rPh>
    <rPh sb="6" eb="8">
      <t>ケイサン</t>
    </rPh>
    <phoneticPr fontId="2"/>
  </si>
  <si>
    <t>　給与所得控除</t>
    <rPh sb="1" eb="3">
      <t>キュウヨ</t>
    </rPh>
    <rPh sb="3" eb="5">
      <t>ショトク</t>
    </rPh>
    <rPh sb="5" eb="7">
      <t>コウジョ</t>
    </rPh>
    <phoneticPr fontId="2"/>
  </si>
  <si>
    <t>420万×20%+54万</t>
    <rPh sb="3" eb="4">
      <t>マン</t>
    </rPh>
    <rPh sb="11" eb="12">
      <t>マン</t>
    </rPh>
    <phoneticPr fontId="2"/>
  </si>
  <si>
    <t>700万×10%+120万</t>
    <rPh sb="3" eb="4">
      <t>マン</t>
    </rPh>
    <rPh sb="12" eb="13">
      <t>マン</t>
    </rPh>
    <phoneticPr fontId="2"/>
  </si>
  <si>
    <t>　基礎控除</t>
    <rPh sb="1" eb="3">
      <t>キソ</t>
    </rPh>
    <rPh sb="3" eb="5">
      <t>コウジョ</t>
    </rPh>
    <phoneticPr fontId="2"/>
  </si>
  <si>
    <t>　社会保険料控除</t>
    <rPh sb="1" eb="3">
      <t>シャカイ</t>
    </rPh>
    <rPh sb="3" eb="6">
      <t>ホケンリョウ</t>
    </rPh>
    <rPh sb="6" eb="8">
      <t>コウジョ</t>
    </rPh>
    <phoneticPr fontId="2"/>
  </si>
  <si>
    <t>課税所得</t>
    <rPh sb="0" eb="2">
      <t>カゼイ</t>
    </rPh>
    <rPh sb="2" eb="4">
      <t>ショトク</t>
    </rPh>
    <phoneticPr fontId="2"/>
  </si>
  <si>
    <t>所得税</t>
    <rPh sb="0" eb="2">
      <t>ショトク</t>
    </rPh>
    <rPh sb="2" eb="3">
      <t>ゼイ</t>
    </rPh>
    <phoneticPr fontId="2"/>
  </si>
  <si>
    <t>197万×10%-9.75万</t>
    <rPh sb="3" eb="4">
      <t>マン</t>
    </rPh>
    <rPh sb="13" eb="14">
      <t>マン</t>
    </rPh>
    <phoneticPr fontId="2"/>
  </si>
  <si>
    <t>　所得税</t>
    <rPh sb="1" eb="3">
      <t>ショトク</t>
    </rPh>
    <rPh sb="3" eb="4">
      <t>ゼイ</t>
    </rPh>
    <phoneticPr fontId="2"/>
  </si>
  <si>
    <t>397.7万×20%-42.75万</t>
    <rPh sb="5" eb="6">
      <t>マン</t>
    </rPh>
    <rPh sb="16" eb="17">
      <t>マン</t>
    </rPh>
    <phoneticPr fontId="2"/>
  </si>
  <si>
    <t>635.6万×20%-42.75万</t>
    <rPh sb="5" eb="6">
      <t>マン</t>
    </rPh>
    <rPh sb="16" eb="17">
      <t>マン</t>
    </rPh>
    <phoneticPr fontId="2"/>
  </si>
  <si>
    <t>【住民税額の計算】</t>
    <rPh sb="1" eb="3">
      <t>ジュウミン</t>
    </rPh>
    <rPh sb="3" eb="4">
      <t>ゼイ</t>
    </rPh>
    <rPh sb="4" eb="5">
      <t>ガク</t>
    </rPh>
    <rPh sb="6" eb="8">
      <t>ケイサン</t>
    </rPh>
    <phoneticPr fontId="2"/>
  </si>
  <si>
    <t>【住民税額の計算】</t>
    <rPh sb="1" eb="4">
      <t>ジュウミンゼイ</t>
    </rPh>
    <rPh sb="4" eb="5">
      <t>ガク</t>
    </rPh>
    <rPh sb="6" eb="8">
      <t>ケイサン</t>
    </rPh>
    <phoneticPr fontId="2"/>
  </si>
  <si>
    <t>住民税</t>
    <rPh sb="0" eb="3">
      <t>ジュウミンゼイ</t>
    </rPh>
    <phoneticPr fontId="2"/>
  </si>
  <si>
    <t>202万×10%</t>
    <rPh sb="3" eb="4">
      <t>マン</t>
    </rPh>
    <phoneticPr fontId="2"/>
  </si>
  <si>
    <t>　住民税</t>
    <rPh sb="1" eb="4">
      <t>ジュウミンゼイ</t>
    </rPh>
    <phoneticPr fontId="2"/>
  </si>
  <si>
    <t>402.7万×10%</t>
    <rPh sb="5" eb="6">
      <t>マン</t>
    </rPh>
    <phoneticPr fontId="2"/>
  </si>
  <si>
    <t>640.6万×10%</t>
    <rPh sb="5" eb="6">
      <t>マン</t>
    </rPh>
    <phoneticPr fontId="2"/>
  </si>
  <si>
    <t>年間の所得税と住民税の合計</t>
    <rPh sb="0" eb="2">
      <t>ネンカン</t>
    </rPh>
    <rPh sb="3" eb="6">
      <t>ショトクゼイ</t>
    </rPh>
    <rPh sb="7" eb="10">
      <t>ジュウミンゼイ</t>
    </rPh>
    <rPh sb="11" eb="13">
      <t>ゴウケイ</t>
    </rPh>
    <phoneticPr fontId="2"/>
  </si>
  <si>
    <t>実家母の社会保険料</t>
    <rPh sb="0" eb="2">
      <t>ジッカ</t>
    </rPh>
    <rPh sb="2" eb="3">
      <t>ハハ</t>
    </rPh>
    <rPh sb="4" eb="6">
      <t>シャカイ</t>
    </rPh>
    <rPh sb="6" eb="9">
      <t>ホケンリョウ</t>
    </rPh>
    <phoneticPr fontId="2"/>
  </si>
  <si>
    <t>申告分離課税:配当金の所得税</t>
    <rPh sb="0" eb="2">
      <t>シンコク</t>
    </rPh>
    <rPh sb="2" eb="4">
      <t>ブンリ</t>
    </rPh>
    <rPh sb="4" eb="6">
      <t>カゼイ</t>
    </rPh>
    <rPh sb="7" eb="10">
      <t>ハイトウキン</t>
    </rPh>
    <rPh sb="11" eb="14">
      <t>ショトクゼイ</t>
    </rPh>
    <phoneticPr fontId="2"/>
  </si>
  <si>
    <t>年間の総所得税と住民税の合計</t>
    <rPh sb="0" eb="2">
      <t>ネンカン</t>
    </rPh>
    <rPh sb="3" eb="4">
      <t>ソウ</t>
    </rPh>
    <rPh sb="4" eb="6">
      <t>ショトク</t>
    </rPh>
    <rPh sb="6" eb="7">
      <t>ゼイ</t>
    </rPh>
    <rPh sb="8" eb="11">
      <t>ジュウミンゼイ</t>
    </rPh>
    <rPh sb="12" eb="14">
      <t>ゴウケイ</t>
    </rPh>
    <phoneticPr fontId="2"/>
  </si>
  <si>
    <t>年末調整、確定申告をフル活用</t>
    <rPh sb="0" eb="2">
      <t>ネンマツ</t>
    </rPh>
    <rPh sb="2" eb="4">
      <t>チョウセイ</t>
    </rPh>
    <rPh sb="5" eb="7">
      <t>カクテイ</t>
    </rPh>
    <rPh sb="7" eb="9">
      <t>シンコク</t>
    </rPh>
    <rPh sb="12" eb="14">
      <t>カツヨウ</t>
    </rPh>
    <phoneticPr fontId="2"/>
  </si>
  <si>
    <t>　生命保険料控除</t>
    <rPh sb="1" eb="3">
      <t>セイメイ</t>
    </rPh>
    <rPh sb="3" eb="5">
      <t>ホケン</t>
    </rPh>
    <rPh sb="5" eb="6">
      <t>リョウ</t>
    </rPh>
    <rPh sb="6" eb="8">
      <t>コウジョ</t>
    </rPh>
    <phoneticPr fontId="2"/>
  </si>
  <si>
    <t>　配当収入</t>
    <rPh sb="1" eb="3">
      <t>ハイトウ</t>
    </rPh>
    <rPh sb="3" eb="5">
      <t>シュウニュウ</t>
    </rPh>
    <phoneticPr fontId="2"/>
  </si>
  <si>
    <t>　配偶者控除</t>
    <rPh sb="1" eb="4">
      <t>ハイグウシャ</t>
    </rPh>
    <rPh sb="4" eb="6">
      <t>コウジョ</t>
    </rPh>
    <phoneticPr fontId="2"/>
  </si>
  <si>
    <t>　扶養控除</t>
    <rPh sb="1" eb="3">
      <t>フヨウ</t>
    </rPh>
    <rPh sb="3" eb="5">
      <t>コウジョ</t>
    </rPh>
    <phoneticPr fontId="2"/>
  </si>
  <si>
    <t>　特定扶養控除</t>
    <rPh sb="1" eb="3">
      <t>トクテイ</t>
    </rPh>
    <rPh sb="3" eb="5">
      <t>フヨウ</t>
    </rPh>
    <rPh sb="5" eb="7">
      <t>コウジョ</t>
    </rPh>
    <phoneticPr fontId="2"/>
  </si>
  <si>
    <t>配当控除</t>
    <rPh sb="0" eb="2">
      <t>ハイトウ</t>
    </rPh>
    <rPh sb="2" eb="4">
      <t>コウジョ</t>
    </rPh>
    <phoneticPr fontId="2"/>
  </si>
  <si>
    <t>　セルフメディケーション税制控除</t>
    <rPh sb="12" eb="14">
      <t>ゼイセイ</t>
    </rPh>
    <rPh sb="14" eb="16">
      <t>コウジョ</t>
    </rPh>
    <phoneticPr fontId="2"/>
  </si>
  <si>
    <t>　医療費控除</t>
    <rPh sb="1" eb="4">
      <t>イリョウヒ</t>
    </rPh>
    <rPh sb="4" eb="6">
      <t>コウジョ</t>
    </rPh>
    <phoneticPr fontId="2"/>
  </si>
  <si>
    <t>所得税</t>
    <rPh sb="0" eb="3">
      <t>ショトクゼイ</t>
    </rPh>
    <phoneticPr fontId="2"/>
  </si>
  <si>
    <t>210.1万×5%</t>
    <rPh sb="5" eb="6">
      <t>マン</t>
    </rPh>
    <phoneticPr fontId="2"/>
  </si>
  <si>
    <t>　老人扶養控除(非同居)</t>
    <rPh sb="1" eb="3">
      <t>ロウジン</t>
    </rPh>
    <rPh sb="3" eb="5">
      <t>フヨウ</t>
    </rPh>
    <rPh sb="5" eb="7">
      <t>コウジョ</t>
    </rPh>
    <rPh sb="8" eb="9">
      <t>ヒ</t>
    </rPh>
    <rPh sb="9" eb="11">
      <t>ドウキョ</t>
    </rPh>
    <phoneticPr fontId="2"/>
  </si>
  <si>
    <t>所得税(税額控除後)</t>
    <rPh sb="0" eb="2">
      <t>ショトク</t>
    </rPh>
    <rPh sb="2" eb="3">
      <t>ゼイ</t>
    </rPh>
    <rPh sb="4" eb="6">
      <t>ゼイガク</t>
    </rPh>
    <rPh sb="6" eb="8">
      <t>コウジョ</t>
    </rPh>
    <rPh sb="8" eb="9">
      <t>ゴ</t>
    </rPh>
    <phoneticPr fontId="2"/>
  </si>
  <si>
    <t>　所得税</t>
    <rPh sb="1" eb="4">
      <t>ショトクゼイ</t>
    </rPh>
    <phoneticPr fontId="2"/>
  </si>
  <si>
    <t>362.5万×10%-9.75万</t>
    <rPh sb="5" eb="6">
      <t>マン</t>
    </rPh>
    <rPh sb="15" eb="16">
      <t>マン</t>
    </rPh>
    <phoneticPr fontId="2"/>
  </si>
  <si>
    <t>　住宅ローン税額控除</t>
    <rPh sb="1" eb="3">
      <t>ジュウタク</t>
    </rPh>
    <rPh sb="6" eb="8">
      <t>ゼイガク</t>
    </rPh>
    <rPh sb="8" eb="10">
      <t>コウジョ</t>
    </rPh>
    <phoneticPr fontId="2"/>
  </si>
  <si>
    <t>　配当税額控除</t>
    <rPh sb="1" eb="3">
      <t>ハイトウ</t>
    </rPh>
    <rPh sb="3" eb="5">
      <t>ゼイガク</t>
    </rPh>
    <rPh sb="5" eb="7">
      <t>コウジョ</t>
    </rPh>
    <phoneticPr fontId="2"/>
  </si>
  <si>
    <t>510.5万×20%-42.75万</t>
    <rPh sb="5" eb="6">
      <t>マン</t>
    </rPh>
    <rPh sb="16" eb="17">
      <t>マン</t>
    </rPh>
    <phoneticPr fontId="2"/>
  </si>
  <si>
    <t>　所得税(税額控除後)</t>
    <rPh sb="1" eb="4">
      <t>ショトクゼイ</t>
    </rPh>
    <rPh sb="5" eb="7">
      <t>ゼイガク</t>
    </rPh>
    <rPh sb="7" eb="9">
      <t>コウジョ</t>
    </rPh>
    <rPh sb="9" eb="10">
      <t>ゴ</t>
    </rPh>
    <phoneticPr fontId="2"/>
  </si>
  <si>
    <t>195.6万×10%</t>
    <rPh sb="5" eb="6">
      <t>マン</t>
    </rPh>
    <phoneticPr fontId="2"/>
  </si>
  <si>
    <t>328.5万×10%</t>
    <rPh sb="5" eb="6">
      <t>マン</t>
    </rPh>
    <phoneticPr fontId="2"/>
  </si>
  <si>
    <t>444.5万×10%</t>
    <rPh sb="5" eb="6">
      <t>マン</t>
    </rPh>
    <phoneticPr fontId="2"/>
  </si>
  <si>
    <t>扶養母の社会保険料</t>
    <rPh sb="0" eb="2">
      <t>フヨウ</t>
    </rPh>
    <rPh sb="2" eb="3">
      <t>ハハ</t>
    </rPh>
    <rPh sb="4" eb="6">
      <t>シャカイ</t>
    </rPh>
    <rPh sb="6" eb="9">
      <t>ホケンリョウ</t>
    </rPh>
    <phoneticPr fontId="2"/>
  </si>
  <si>
    <t>年間の節税(手取りUP額)</t>
    <rPh sb="0" eb="2">
      <t>ネンカン</t>
    </rPh>
    <rPh sb="3" eb="5">
      <t>セツゼイ</t>
    </rPh>
    <rPh sb="6" eb="8">
      <t>テド</t>
    </rPh>
    <rPh sb="11" eb="12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</si>
</sst>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#,##0.0_ ;[Red]\-#,##0.0\ 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1"/>
      <color rgb="FF0000CC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0000CC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1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>
      <alignment vertical="center"/>
    </xf>
    <xf numFmtId="176" fontId="0" fillId="0" borderId="0" xfId="1" applyNumberFormat="1" applyFont="1">
      <alignment vertical="center"/>
    </xf>
    <xf numFmtId="38" fontId="0" fillId="0" borderId="0" xfId="1" applyFont="1">
      <alignment vertical="center"/>
    </xf>
    <xf numFmtId="0" fontId="4" fillId="2" borderId="0" xfId="0" applyFont="1" applyFill="1">
      <alignment vertical="center"/>
    </xf>
    <xf numFmtId="0" fontId="0" fillId="2" borderId="0" xfId="0" applyFill="1">
      <alignment vertical="center"/>
    </xf>
    <xf numFmtId="177" fontId="0" fillId="0" borderId="0" xfId="0" applyNumberFormat="1">
      <alignment vertical="center"/>
    </xf>
    <xf numFmtId="0" fontId="5" fillId="0" borderId="0" xfId="0" applyFont="1">
      <alignment vertical="center"/>
    </xf>
    <xf numFmtId="177" fontId="3" fillId="0" borderId="0" xfId="0" applyNumberFormat="1" applyFont="1">
      <alignment vertical="center"/>
    </xf>
    <xf numFmtId="0" fontId="6" fillId="3" borderId="0" xfId="0" applyFont="1" applyFill="1">
      <alignment vertical="center"/>
    </xf>
    <xf numFmtId="0" fontId="0" fillId="3" borderId="0" xfId="0" applyFill="1">
      <alignment vertical="center"/>
    </xf>
    <xf numFmtId="0" fontId="6" fillId="0" borderId="0" xfId="0" applyFont="1">
      <alignment vertical="center"/>
    </xf>
    <xf numFmtId="177" fontId="6" fillId="0" borderId="0" xfId="0" applyNumberFormat="1" applyFon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177" fontId="8" fillId="0" borderId="0" xfId="0" applyNumberFormat="1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104776</xdr:colOff>
      <xdr:row>73</xdr:row>
      <xdr:rowOff>85725</xdr:rowOff>
    </xdr:from>
    <xdr:to>
      <xdr:col>5</xdr:col>
      <xdr:colOff>114300</xdr:colOff>
      <xdr:row>82</xdr:row>
      <xdr:rowOff>108857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99E2A22-C426-426B-9B7B-B2B0657459F8}"/>
            </a:ext>
          </a:extLst>
        </xdr:cNvPr>
        <xdr:cNvSpPr/>
      </xdr:nvSpPr>
      <xdr:spPr>
        <a:xfrm>
          <a:off x="226696" y="12323445"/>
          <a:ext cx="2447924" cy="1531892"/>
        </a:xfrm>
        <a:prstGeom prst="rect">
          <a:avLst/>
        </a:prstGeom>
        <a:noFill/>
        <a:ln w="635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年末調整・確定申告で導入した控除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 b="1">
              <a:solidFill>
                <a:sysClr val="windowText" lastClr="000000"/>
              </a:solidFill>
            </a:rPr>
            <a:t>【</a:t>
          </a:r>
          <a:r>
            <a:rPr kumimoji="1" lang="ja-JP" altLang="en-US" sz="1100" b="1">
              <a:solidFill>
                <a:sysClr val="windowText" lastClr="000000"/>
              </a:solidFill>
            </a:rPr>
            <a:t>所得控除</a:t>
          </a:r>
          <a:r>
            <a:rPr kumimoji="1" lang="en-US" altLang="ja-JP" sz="1100" b="1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1100" b="1">
              <a:solidFill>
                <a:srgbClr val="0000CC"/>
              </a:solidFill>
            </a:rPr>
            <a:t>①生命保険料控除</a:t>
          </a:r>
          <a:endParaRPr kumimoji="1" lang="en-US" altLang="ja-JP" sz="1100" b="1">
            <a:solidFill>
              <a:srgbClr val="0000CC"/>
            </a:solidFill>
          </a:endParaRPr>
        </a:p>
        <a:p>
          <a:pPr algn="l"/>
          <a:r>
            <a:rPr kumimoji="1" lang="ja-JP" altLang="en-US" sz="1100" b="1">
              <a:solidFill>
                <a:srgbClr val="0000CC"/>
              </a:solidFill>
            </a:rPr>
            <a:t>　・個人年金</a:t>
          </a:r>
          <a:endParaRPr kumimoji="1" lang="en-US" altLang="ja-JP" sz="1100" b="1">
            <a:solidFill>
              <a:srgbClr val="0000CC"/>
            </a:solidFill>
          </a:endParaRPr>
        </a:p>
        <a:p>
          <a:pPr algn="l"/>
          <a:r>
            <a:rPr kumimoji="1" lang="ja-JP" altLang="en-US" sz="1100" b="1">
              <a:solidFill>
                <a:srgbClr val="0000CC"/>
              </a:solidFill>
            </a:rPr>
            <a:t>　・生命保険</a:t>
          </a:r>
          <a:endParaRPr kumimoji="1" lang="en-US" altLang="ja-JP" sz="1100" b="1">
            <a:solidFill>
              <a:srgbClr val="0000CC"/>
            </a:solidFill>
          </a:endParaRPr>
        </a:p>
        <a:p>
          <a:pPr algn="l"/>
          <a:r>
            <a:rPr kumimoji="1" lang="en-US" altLang="ja-JP" sz="1100" b="1">
              <a:solidFill>
                <a:sysClr val="windowText" lastClr="000000"/>
              </a:solidFill>
            </a:rPr>
            <a:t>【</a:t>
          </a:r>
          <a:r>
            <a:rPr kumimoji="1" lang="ja-JP" altLang="en-US" sz="1100" b="1">
              <a:solidFill>
                <a:sysClr val="windowText" lastClr="000000"/>
              </a:solidFill>
            </a:rPr>
            <a:t>税額控除</a:t>
          </a:r>
          <a:r>
            <a:rPr kumimoji="1" lang="en-US" altLang="ja-JP" sz="1100" b="1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1100" b="1">
              <a:solidFill>
                <a:srgbClr val="0000CC"/>
              </a:solidFill>
            </a:rPr>
            <a:t>①配当控除</a:t>
          </a:r>
          <a:r>
            <a:rPr kumimoji="1" lang="en-US" altLang="ja-JP" sz="1100" b="1">
              <a:solidFill>
                <a:srgbClr val="0000CC"/>
              </a:solidFill>
            </a:rPr>
            <a:t>(</a:t>
          </a:r>
          <a:r>
            <a:rPr kumimoji="1" lang="ja-JP" altLang="en-US" sz="1100" b="1">
              <a:solidFill>
                <a:srgbClr val="0000CC"/>
              </a:solidFill>
            </a:rPr>
            <a:t>所得税を総合課税申告</a:t>
          </a:r>
          <a:r>
            <a:rPr kumimoji="1" lang="en-US" altLang="ja-JP" sz="1100" b="1">
              <a:solidFill>
                <a:srgbClr val="0000CC"/>
              </a:solidFill>
            </a:rPr>
            <a:t>)</a:t>
          </a:r>
        </a:p>
      </xdr:txBody>
    </xdr:sp>
    <xdr:clientData/>
  </xdr:twoCellAnchor>
  <xdr:twoCellAnchor>
    <xdr:from>
      <xdr:col>8</xdr:col>
      <xdr:colOff>123826</xdr:colOff>
      <xdr:row>73</xdr:row>
      <xdr:rowOff>85726</xdr:rowOff>
    </xdr:from>
    <xdr:to>
      <xdr:col>12</xdr:col>
      <xdr:colOff>277586</xdr:colOff>
      <xdr:row>85</xdr:row>
      <xdr:rowOff>146958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6EF73D1F-4B68-4FBE-9F43-D398CE0A845F}"/>
            </a:ext>
          </a:extLst>
        </xdr:cNvPr>
        <xdr:cNvSpPr/>
      </xdr:nvSpPr>
      <xdr:spPr>
        <a:xfrm>
          <a:off x="3888106" y="12323446"/>
          <a:ext cx="2592160" cy="2072912"/>
        </a:xfrm>
        <a:prstGeom prst="rect">
          <a:avLst/>
        </a:prstGeom>
        <a:noFill/>
        <a:ln w="635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年末調整・確定申告で導入した控除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 b="1">
              <a:solidFill>
                <a:sysClr val="windowText" lastClr="000000"/>
              </a:solidFill>
            </a:rPr>
            <a:t>【</a:t>
          </a:r>
          <a:r>
            <a:rPr kumimoji="1" lang="ja-JP" altLang="en-US" sz="1100" b="1">
              <a:solidFill>
                <a:sysClr val="windowText" lastClr="000000"/>
              </a:solidFill>
            </a:rPr>
            <a:t>所得控除</a:t>
          </a:r>
          <a:r>
            <a:rPr kumimoji="1" lang="en-US" altLang="ja-JP" sz="1100" b="1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1100" b="1">
              <a:solidFill>
                <a:srgbClr val="0000CC"/>
              </a:solidFill>
            </a:rPr>
            <a:t>①生命保険料控除</a:t>
          </a:r>
          <a:endParaRPr kumimoji="1" lang="en-US" altLang="ja-JP" sz="1100" b="1">
            <a:solidFill>
              <a:srgbClr val="0000CC"/>
            </a:solidFill>
          </a:endParaRPr>
        </a:p>
        <a:p>
          <a:pPr algn="l"/>
          <a:r>
            <a:rPr kumimoji="1" lang="ja-JP" altLang="en-US" sz="1100" b="1">
              <a:solidFill>
                <a:srgbClr val="0000CC"/>
              </a:solidFill>
            </a:rPr>
            <a:t>　・個人年金</a:t>
          </a:r>
          <a:endParaRPr kumimoji="1" lang="en-US" altLang="ja-JP" sz="1100" b="1">
            <a:solidFill>
              <a:srgbClr val="0000CC"/>
            </a:solidFill>
          </a:endParaRPr>
        </a:p>
        <a:p>
          <a:pPr algn="l"/>
          <a:r>
            <a:rPr kumimoji="1" lang="ja-JP" altLang="en-US" sz="1100" b="1">
              <a:solidFill>
                <a:srgbClr val="0000CC"/>
              </a:solidFill>
            </a:rPr>
            <a:t>　・生命保険</a:t>
          </a:r>
          <a:endParaRPr kumimoji="1" lang="en-US" altLang="ja-JP" sz="1100" b="1">
            <a:solidFill>
              <a:srgbClr val="0000CC"/>
            </a:solidFill>
          </a:endParaRPr>
        </a:p>
        <a:p>
          <a:pPr algn="l"/>
          <a:r>
            <a:rPr kumimoji="1" lang="ja-JP" altLang="en-US" sz="1100" b="1">
              <a:solidFill>
                <a:srgbClr val="0000CC"/>
              </a:solidFill>
            </a:rPr>
            <a:t>②配偶者控除</a:t>
          </a:r>
          <a:endParaRPr kumimoji="1" lang="en-US" altLang="ja-JP" sz="1100" b="1">
            <a:solidFill>
              <a:srgbClr val="0000CC"/>
            </a:solidFill>
          </a:endParaRPr>
        </a:p>
        <a:p>
          <a:pPr algn="l"/>
          <a:r>
            <a:rPr kumimoji="1" lang="ja-JP" altLang="en-US" sz="1100" b="1">
              <a:solidFill>
                <a:srgbClr val="0000CC"/>
              </a:solidFill>
            </a:rPr>
            <a:t>③扶養控除</a:t>
          </a:r>
          <a:endParaRPr kumimoji="1" lang="en-US" altLang="ja-JP" sz="1100" b="1">
            <a:solidFill>
              <a:srgbClr val="0000CC"/>
            </a:solidFill>
          </a:endParaRPr>
        </a:p>
        <a:p>
          <a:pPr algn="l"/>
          <a:r>
            <a:rPr kumimoji="1" lang="ja-JP" altLang="en-US" sz="1100" b="1">
              <a:solidFill>
                <a:srgbClr val="0000CC"/>
              </a:solidFill>
            </a:rPr>
            <a:t>④セルフメディケーション税制</a:t>
          </a:r>
          <a:endParaRPr kumimoji="1" lang="en-US" altLang="ja-JP" sz="1100" b="1">
            <a:solidFill>
              <a:srgbClr val="0000CC"/>
            </a:solidFill>
          </a:endParaRPr>
        </a:p>
        <a:p>
          <a:pPr algn="l"/>
          <a:r>
            <a:rPr kumimoji="1" lang="en-US" altLang="ja-JP" sz="1100" b="1">
              <a:solidFill>
                <a:sysClr val="windowText" lastClr="000000"/>
              </a:solidFill>
            </a:rPr>
            <a:t>【</a:t>
          </a:r>
          <a:r>
            <a:rPr kumimoji="1" lang="ja-JP" altLang="en-US" sz="1100" b="1">
              <a:solidFill>
                <a:sysClr val="windowText" lastClr="000000"/>
              </a:solidFill>
            </a:rPr>
            <a:t>税額控除</a:t>
          </a:r>
          <a:r>
            <a:rPr kumimoji="1" lang="en-US" altLang="ja-JP" sz="1100" b="1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1100" b="1">
              <a:solidFill>
                <a:srgbClr val="0000CC"/>
              </a:solidFill>
            </a:rPr>
            <a:t>①配当控除</a:t>
          </a:r>
          <a:r>
            <a:rPr kumimoji="1" lang="en-US" altLang="ja-JP" sz="1100" b="1">
              <a:solidFill>
                <a:srgbClr val="0000CC"/>
              </a:solidFill>
            </a:rPr>
            <a:t>(</a:t>
          </a:r>
          <a:r>
            <a:rPr kumimoji="1" lang="ja-JP" altLang="en-US" sz="1100" b="1">
              <a:solidFill>
                <a:srgbClr val="0000CC"/>
              </a:solidFill>
            </a:rPr>
            <a:t>所得税を総合課税申告</a:t>
          </a:r>
          <a:r>
            <a:rPr kumimoji="1" lang="en-US" altLang="ja-JP" sz="1100" b="1">
              <a:solidFill>
                <a:srgbClr val="0000CC"/>
              </a:solidFill>
            </a:rPr>
            <a:t>)</a:t>
          </a:r>
        </a:p>
        <a:p>
          <a:pPr algn="l"/>
          <a:r>
            <a:rPr kumimoji="1" lang="ja-JP" altLang="en-US" sz="1100" b="1">
              <a:solidFill>
                <a:srgbClr val="0000CC"/>
              </a:solidFill>
            </a:rPr>
            <a:t>②住宅ローン控除</a:t>
          </a:r>
          <a:endParaRPr kumimoji="1" lang="en-US" altLang="ja-JP" sz="1100" b="1">
            <a:solidFill>
              <a:srgbClr val="0000CC"/>
            </a:solidFill>
          </a:endParaRPr>
        </a:p>
      </xdr:txBody>
    </xdr:sp>
    <xdr:clientData/>
  </xdr:twoCellAnchor>
  <xdr:twoCellAnchor>
    <xdr:from>
      <xdr:col>15</xdr:col>
      <xdr:colOff>38101</xdr:colOff>
      <xdr:row>73</xdr:row>
      <xdr:rowOff>85723</xdr:rowOff>
    </xdr:from>
    <xdr:to>
      <xdr:col>19</xdr:col>
      <xdr:colOff>92529</xdr:colOff>
      <xdr:row>91</xdr:row>
      <xdr:rowOff>21770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A7C5C7DA-D8C8-494E-9420-82B709EAAD55}"/>
            </a:ext>
          </a:extLst>
        </xdr:cNvPr>
        <xdr:cNvSpPr/>
      </xdr:nvSpPr>
      <xdr:spPr>
        <a:xfrm>
          <a:off x="7399021" y="12323443"/>
          <a:ext cx="2492828" cy="2953567"/>
        </a:xfrm>
        <a:prstGeom prst="rect">
          <a:avLst/>
        </a:prstGeom>
        <a:noFill/>
        <a:ln w="635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年末調整・確定申告で導入した控除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 b="1">
              <a:solidFill>
                <a:sysClr val="windowText" lastClr="000000"/>
              </a:solidFill>
            </a:rPr>
            <a:t>【</a:t>
          </a:r>
          <a:r>
            <a:rPr kumimoji="1" lang="ja-JP" altLang="en-US" sz="1100" b="1">
              <a:solidFill>
                <a:sysClr val="windowText" lastClr="000000"/>
              </a:solidFill>
            </a:rPr>
            <a:t>所得控除</a:t>
          </a:r>
          <a:r>
            <a:rPr kumimoji="1" lang="en-US" altLang="ja-JP" sz="1100" b="1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1100" b="1">
              <a:solidFill>
                <a:srgbClr val="0000CC"/>
              </a:solidFill>
            </a:rPr>
            <a:t>①生命保険料控除</a:t>
          </a:r>
          <a:endParaRPr kumimoji="1" lang="en-US" altLang="ja-JP" sz="1100" b="1">
            <a:solidFill>
              <a:srgbClr val="0000CC"/>
            </a:solidFill>
          </a:endParaRPr>
        </a:p>
        <a:p>
          <a:pPr algn="l"/>
          <a:r>
            <a:rPr kumimoji="1" lang="ja-JP" altLang="en-US" sz="1100" b="1">
              <a:solidFill>
                <a:srgbClr val="0000CC"/>
              </a:solidFill>
            </a:rPr>
            <a:t>　・個人年金</a:t>
          </a:r>
          <a:endParaRPr kumimoji="1" lang="en-US" altLang="ja-JP" sz="1100" b="1">
            <a:solidFill>
              <a:srgbClr val="0000CC"/>
            </a:solidFill>
          </a:endParaRPr>
        </a:p>
        <a:p>
          <a:pPr algn="l"/>
          <a:r>
            <a:rPr kumimoji="1" lang="ja-JP" altLang="en-US" sz="1100" b="1">
              <a:solidFill>
                <a:srgbClr val="0000CC"/>
              </a:solidFill>
            </a:rPr>
            <a:t>　・生命保険</a:t>
          </a:r>
          <a:endParaRPr kumimoji="1" lang="en-US" altLang="ja-JP" sz="1100" b="1">
            <a:solidFill>
              <a:srgbClr val="0000CC"/>
            </a:solidFill>
          </a:endParaRPr>
        </a:p>
        <a:p>
          <a:pPr algn="l"/>
          <a:r>
            <a:rPr kumimoji="1" lang="ja-JP" altLang="en-US" sz="1100" b="1">
              <a:solidFill>
                <a:srgbClr val="0000CC"/>
              </a:solidFill>
            </a:rPr>
            <a:t>②社会保険料控除</a:t>
          </a:r>
          <a:r>
            <a:rPr kumimoji="1" lang="en-US" altLang="ja-JP" sz="1100" b="1">
              <a:solidFill>
                <a:srgbClr val="0000CC"/>
              </a:solidFill>
            </a:rPr>
            <a:t>(20</a:t>
          </a:r>
          <a:r>
            <a:rPr kumimoji="1" lang="ja-JP" altLang="en-US" sz="1100" b="1">
              <a:solidFill>
                <a:srgbClr val="0000CC"/>
              </a:solidFill>
            </a:rPr>
            <a:t>歳子供分追加</a:t>
          </a:r>
          <a:r>
            <a:rPr kumimoji="1" lang="en-US" altLang="ja-JP" sz="1100" b="1">
              <a:solidFill>
                <a:srgbClr val="0000CC"/>
              </a:solidFill>
            </a:rPr>
            <a:t>)</a:t>
          </a:r>
        </a:p>
        <a:p>
          <a:pPr algn="l"/>
          <a:r>
            <a:rPr kumimoji="1" lang="ja-JP" altLang="en-US" sz="1100" b="1">
              <a:solidFill>
                <a:srgbClr val="0000CC"/>
              </a:solidFill>
            </a:rPr>
            <a:t>③配偶者控除</a:t>
          </a:r>
          <a:endParaRPr kumimoji="1" lang="en-US" altLang="ja-JP" sz="1100" b="1">
            <a:solidFill>
              <a:srgbClr val="0000CC"/>
            </a:solidFill>
          </a:endParaRPr>
        </a:p>
        <a:p>
          <a:pPr algn="l"/>
          <a:r>
            <a:rPr kumimoji="1" lang="ja-JP" altLang="en-US" sz="1100" b="1">
              <a:solidFill>
                <a:srgbClr val="0000CC"/>
              </a:solidFill>
            </a:rPr>
            <a:t>④扶養控除</a:t>
          </a:r>
          <a:endParaRPr kumimoji="1" lang="en-US" altLang="ja-JP" sz="1100" b="1">
            <a:solidFill>
              <a:srgbClr val="0000CC"/>
            </a:solidFill>
          </a:endParaRPr>
        </a:p>
        <a:p>
          <a:pPr algn="l"/>
          <a:r>
            <a:rPr kumimoji="1" lang="ja-JP" altLang="en-US" sz="1100" b="1">
              <a:solidFill>
                <a:srgbClr val="0000CC"/>
              </a:solidFill>
            </a:rPr>
            <a:t>⑤特定扶養控除</a:t>
          </a:r>
          <a:endParaRPr kumimoji="1" lang="en-US" altLang="ja-JP" sz="1100" b="1">
            <a:solidFill>
              <a:srgbClr val="0000CC"/>
            </a:solidFill>
          </a:endParaRPr>
        </a:p>
        <a:p>
          <a:pPr algn="l"/>
          <a:r>
            <a:rPr kumimoji="1" lang="ja-JP" altLang="en-US" sz="1100" b="1">
              <a:solidFill>
                <a:srgbClr val="0000CC"/>
              </a:solidFill>
            </a:rPr>
            <a:t>⑥老人扶養控除</a:t>
          </a:r>
          <a:r>
            <a:rPr kumimoji="1" lang="en-US" altLang="ja-JP" sz="1100" b="1">
              <a:solidFill>
                <a:srgbClr val="0000CC"/>
              </a:solidFill>
            </a:rPr>
            <a:t>(</a:t>
          </a:r>
          <a:r>
            <a:rPr kumimoji="1" lang="ja-JP" altLang="en-US" sz="1100" b="1">
              <a:solidFill>
                <a:srgbClr val="0000CC"/>
              </a:solidFill>
            </a:rPr>
            <a:t>非同居</a:t>
          </a:r>
          <a:r>
            <a:rPr kumimoji="1" lang="en-US" altLang="ja-JP" sz="1100" b="1">
              <a:solidFill>
                <a:srgbClr val="0000CC"/>
              </a:solidFill>
            </a:rPr>
            <a:t>)</a:t>
          </a:r>
        </a:p>
        <a:p>
          <a:pPr algn="l"/>
          <a:r>
            <a:rPr kumimoji="1" lang="ja-JP" altLang="en-US" sz="1100" b="1">
              <a:solidFill>
                <a:srgbClr val="0000CC"/>
              </a:solidFill>
            </a:rPr>
            <a:t>⑦医療費控除</a:t>
          </a:r>
          <a:endParaRPr kumimoji="1" lang="en-US" altLang="ja-JP" sz="1100" b="1">
            <a:solidFill>
              <a:srgbClr val="0000CC"/>
            </a:solidFill>
          </a:endParaRPr>
        </a:p>
        <a:p>
          <a:pPr algn="l"/>
          <a:r>
            <a:rPr kumimoji="1" lang="en-US" altLang="ja-JP" sz="1100" b="1">
              <a:solidFill>
                <a:sysClr val="windowText" lastClr="000000"/>
              </a:solidFill>
            </a:rPr>
            <a:t>【</a:t>
          </a:r>
          <a:r>
            <a:rPr kumimoji="1" lang="ja-JP" altLang="en-US" sz="1100" b="1">
              <a:solidFill>
                <a:sysClr val="windowText" lastClr="000000"/>
              </a:solidFill>
            </a:rPr>
            <a:t>税額控除</a:t>
          </a:r>
          <a:r>
            <a:rPr kumimoji="1" lang="en-US" altLang="ja-JP" sz="1100" b="1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1100" b="1">
              <a:solidFill>
                <a:srgbClr val="0000CC"/>
              </a:solidFill>
            </a:rPr>
            <a:t>①配当控除</a:t>
          </a:r>
          <a:r>
            <a:rPr kumimoji="1" lang="en-US" altLang="ja-JP" sz="1100" b="1">
              <a:solidFill>
                <a:srgbClr val="0000CC"/>
              </a:solidFill>
            </a:rPr>
            <a:t>(</a:t>
          </a:r>
          <a:r>
            <a:rPr kumimoji="1" lang="ja-JP" altLang="en-US" sz="1100" b="1">
              <a:solidFill>
                <a:srgbClr val="0000CC"/>
              </a:solidFill>
            </a:rPr>
            <a:t>所得税を総合課税申告</a:t>
          </a:r>
          <a:r>
            <a:rPr kumimoji="1" lang="en-US" altLang="ja-JP" sz="1100" b="1">
              <a:solidFill>
                <a:srgbClr val="0000CC"/>
              </a:solidFill>
            </a:rPr>
            <a:t>)</a:t>
          </a:r>
        </a:p>
        <a:p>
          <a:pPr algn="l"/>
          <a:r>
            <a:rPr kumimoji="1" lang="ja-JP" altLang="en-US" sz="1100" b="1">
              <a:solidFill>
                <a:srgbClr val="0000CC"/>
              </a:solidFill>
            </a:rPr>
            <a:t>②住宅ローン控除</a:t>
          </a:r>
          <a:endParaRPr kumimoji="1" lang="en-US" altLang="ja-JP" sz="1100" b="1">
            <a:solidFill>
              <a:srgbClr val="0000CC"/>
            </a:solidFill>
          </a:endParaRPr>
        </a:p>
        <a:p>
          <a:pPr algn="l"/>
          <a:r>
            <a:rPr kumimoji="1" lang="en-US" altLang="ja-JP" sz="1100" b="1">
              <a:solidFill>
                <a:sysClr val="windowText" lastClr="000000"/>
              </a:solidFill>
            </a:rPr>
            <a:t>【</a:t>
          </a:r>
          <a:r>
            <a:rPr kumimoji="1" lang="ja-JP" altLang="en-US" sz="1100" b="1">
              <a:solidFill>
                <a:sysClr val="windowText" lastClr="000000"/>
              </a:solidFill>
            </a:rPr>
            <a:t>控除外の削減費用</a:t>
          </a:r>
          <a:r>
            <a:rPr kumimoji="1" lang="en-US" altLang="ja-JP" sz="1100" b="1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1100" b="1">
              <a:solidFill>
                <a:srgbClr val="0000CC"/>
              </a:solidFill>
            </a:rPr>
            <a:t>①母を扶養に入れる事で社会保険料削減</a:t>
          </a:r>
          <a:endParaRPr kumimoji="1" lang="en-US" altLang="ja-JP" sz="1100" b="1">
            <a:solidFill>
              <a:srgbClr val="0000CC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F70C1-A2F2-45AE-BA13-78B5A87CFC32}">
  <dimension ref="A1:U80"/>
  <sheetViews>
    <sheetView showGridLines="0" tabSelected="1" zoomScale="175" zoomScaleNormal="175" workbookViewId="0">
      <selection activeCell="C7" sqref="C7"/>
    </sheetView>
  </sheetViews>
  <sheetFormatPr defaultRowHeight="18" x14ac:dyDescent="0.45"/>
  <cols>
    <col min="1" max="1" width="1.59765625" customWidth="1"/>
    <col min="7" max="7" width="6.296875" customWidth="1"/>
    <col min="8" max="8" width="1.5" customWidth="1"/>
    <col min="14" max="14" width="6.296875" customWidth="1"/>
    <col min="15" max="15" width="0.8984375" customWidth="1"/>
    <col min="21" max="21" width="6.296875" customWidth="1"/>
  </cols>
  <sheetData>
    <row r="1" spans="2:21" x14ac:dyDescent="0.45">
      <c r="B1" t="s">
        <v>0</v>
      </c>
    </row>
    <row r="2" spans="2:21" x14ac:dyDescent="0.45">
      <c r="B2" s="1" t="s">
        <v>1</v>
      </c>
      <c r="G2" t="s">
        <v>2</v>
      </c>
      <c r="I2" s="1" t="s">
        <v>3</v>
      </c>
      <c r="N2" t="s">
        <v>2</v>
      </c>
      <c r="P2" s="1" t="s">
        <v>4</v>
      </c>
      <c r="U2" t="s">
        <v>2</v>
      </c>
    </row>
    <row r="3" spans="2:21" x14ac:dyDescent="0.45">
      <c r="B3" t="s">
        <v>5</v>
      </c>
      <c r="F3">
        <v>420</v>
      </c>
      <c r="G3" t="s">
        <v>6</v>
      </c>
      <c r="I3" t="s">
        <v>5</v>
      </c>
      <c r="M3">
        <v>700</v>
      </c>
      <c r="N3" t="s">
        <v>6</v>
      </c>
      <c r="P3" t="s">
        <v>5</v>
      </c>
      <c r="T3">
        <v>1000</v>
      </c>
      <c r="U3" t="s">
        <v>6</v>
      </c>
    </row>
    <row r="4" spans="2:21" x14ac:dyDescent="0.45">
      <c r="B4" t="s">
        <v>7</v>
      </c>
      <c r="F4" s="2">
        <v>16.5</v>
      </c>
      <c r="G4" t="s">
        <v>6</v>
      </c>
      <c r="I4" t="s">
        <v>7</v>
      </c>
      <c r="M4" s="2">
        <v>26</v>
      </c>
      <c r="N4" t="s">
        <v>6</v>
      </c>
      <c r="P4" t="s">
        <v>7</v>
      </c>
      <c r="T4" s="2">
        <v>38.4</v>
      </c>
      <c r="U4" t="s">
        <v>6</v>
      </c>
    </row>
    <row r="5" spans="2:21" x14ac:dyDescent="0.45">
      <c r="B5" t="s">
        <v>8</v>
      </c>
      <c r="F5" s="2">
        <v>30.5</v>
      </c>
      <c r="G5" t="s">
        <v>6</v>
      </c>
      <c r="I5" t="s">
        <v>8</v>
      </c>
      <c r="M5" s="2">
        <v>48.3</v>
      </c>
      <c r="N5" t="s">
        <v>6</v>
      </c>
      <c r="P5" t="s">
        <v>8</v>
      </c>
      <c r="T5" s="3">
        <v>68</v>
      </c>
      <c r="U5" t="s">
        <v>6</v>
      </c>
    </row>
    <row r="6" spans="2:21" x14ac:dyDescent="0.45">
      <c r="B6" t="s">
        <v>9</v>
      </c>
      <c r="F6">
        <v>6</v>
      </c>
      <c r="G6" t="s">
        <v>6</v>
      </c>
      <c r="I6" t="s">
        <v>9</v>
      </c>
      <c r="M6">
        <v>12</v>
      </c>
      <c r="N6" t="s">
        <v>6</v>
      </c>
      <c r="P6" t="s">
        <v>9</v>
      </c>
      <c r="T6">
        <v>18</v>
      </c>
      <c r="U6" t="s">
        <v>6</v>
      </c>
    </row>
    <row r="7" spans="2:21" x14ac:dyDescent="0.45">
      <c r="B7" t="s">
        <v>10</v>
      </c>
      <c r="F7">
        <v>3.6</v>
      </c>
      <c r="G7" t="s">
        <v>6</v>
      </c>
      <c r="I7" t="s">
        <v>10</v>
      </c>
      <c r="M7">
        <v>12</v>
      </c>
      <c r="N7" t="s">
        <v>6</v>
      </c>
      <c r="P7" t="s">
        <v>10</v>
      </c>
      <c r="T7">
        <v>18</v>
      </c>
      <c r="U7" t="s">
        <v>6</v>
      </c>
    </row>
    <row r="8" spans="2:21" x14ac:dyDescent="0.45">
      <c r="B8" t="s">
        <v>11</v>
      </c>
      <c r="F8">
        <v>20</v>
      </c>
      <c r="G8" t="s">
        <v>6</v>
      </c>
      <c r="I8" t="s">
        <v>11</v>
      </c>
      <c r="M8">
        <v>50</v>
      </c>
      <c r="N8" t="s">
        <v>6</v>
      </c>
      <c r="P8" t="s">
        <v>11</v>
      </c>
      <c r="T8">
        <v>100</v>
      </c>
      <c r="U8" t="s">
        <v>6</v>
      </c>
    </row>
    <row r="9" spans="2:21" x14ac:dyDescent="0.45">
      <c r="I9" t="s">
        <v>12</v>
      </c>
      <c r="M9">
        <v>1000</v>
      </c>
      <c r="N9" t="s">
        <v>6</v>
      </c>
      <c r="P9" t="s">
        <v>13</v>
      </c>
      <c r="T9">
        <v>19.600000000000001</v>
      </c>
      <c r="U9" t="s">
        <v>6</v>
      </c>
    </row>
    <row r="10" spans="2:21" x14ac:dyDescent="0.45">
      <c r="I10" t="s">
        <v>14</v>
      </c>
      <c r="M10">
        <v>2.4</v>
      </c>
      <c r="N10" t="s">
        <v>6</v>
      </c>
      <c r="P10" t="s">
        <v>12</v>
      </c>
      <c r="T10">
        <v>2000</v>
      </c>
      <c r="U10" t="s">
        <v>6</v>
      </c>
    </row>
    <row r="11" spans="2:21" x14ac:dyDescent="0.45">
      <c r="P11" t="s">
        <v>15</v>
      </c>
      <c r="T11">
        <v>144</v>
      </c>
      <c r="U11" t="s">
        <v>6</v>
      </c>
    </row>
    <row r="12" spans="2:21" x14ac:dyDescent="0.45">
      <c r="P12" t="s">
        <v>16</v>
      </c>
      <c r="T12">
        <v>120</v>
      </c>
      <c r="U12" t="s">
        <v>6</v>
      </c>
    </row>
    <row r="13" spans="2:21" x14ac:dyDescent="0.45">
      <c r="P13" t="s">
        <v>17</v>
      </c>
      <c r="T13">
        <v>7.5</v>
      </c>
      <c r="U13" t="s">
        <v>6</v>
      </c>
    </row>
    <row r="14" spans="2:21" x14ac:dyDescent="0.45">
      <c r="P14" t="s">
        <v>18</v>
      </c>
      <c r="T14">
        <v>13</v>
      </c>
      <c r="U14" t="s">
        <v>6</v>
      </c>
    </row>
    <row r="15" spans="2:21" x14ac:dyDescent="0.45">
      <c r="I15" t="s">
        <v>19</v>
      </c>
      <c r="M15">
        <v>60</v>
      </c>
      <c r="N15" t="s">
        <v>6</v>
      </c>
      <c r="P15" t="s">
        <v>19</v>
      </c>
      <c r="T15">
        <v>60</v>
      </c>
      <c r="U15" t="s">
        <v>6</v>
      </c>
    </row>
    <row r="16" spans="2:21" x14ac:dyDescent="0.45">
      <c r="I16" t="s">
        <v>20</v>
      </c>
      <c r="M16">
        <v>30</v>
      </c>
      <c r="N16" t="s">
        <v>6</v>
      </c>
      <c r="P16" t="s">
        <v>21</v>
      </c>
      <c r="T16">
        <v>45</v>
      </c>
      <c r="U16" t="s">
        <v>6</v>
      </c>
    </row>
    <row r="17" spans="2:21" x14ac:dyDescent="0.45">
      <c r="I17" t="s">
        <v>22</v>
      </c>
      <c r="N17" t="s">
        <v>6</v>
      </c>
      <c r="P17" t="s">
        <v>20</v>
      </c>
      <c r="T17">
        <v>30</v>
      </c>
      <c r="U17" t="s">
        <v>6</v>
      </c>
    </row>
    <row r="19" spans="2:21" x14ac:dyDescent="0.45">
      <c r="B19" t="s">
        <v>23</v>
      </c>
    </row>
    <row r="20" spans="2:21" s="5" customFormat="1" x14ac:dyDescent="0.45">
      <c r="B20" s="4" t="s">
        <v>24</v>
      </c>
      <c r="I20" s="4" t="s">
        <v>24</v>
      </c>
      <c r="P20" s="4" t="s">
        <v>24</v>
      </c>
    </row>
    <row r="21" spans="2:21" x14ac:dyDescent="0.45">
      <c r="B21" s="1" t="s">
        <v>25</v>
      </c>
      <c r="I21" s="1" t="s">
        <v>25</v>
      </c>
      <c r="P21" s="1" t="s">
        <v>25</v>
      </c>
    </row>
    <row r="22" spans="2:21" x14ac:dyDescent="0.45">
      <c r="B22" t="s">
        <v>26</v>
      </c>
      <c r="D22" t="s">
        <v>27</v>
      </c>
      <c r="F22">
        <f>420*0.2+54</f>
        <v>138</v>
      </c>
      <c r="G22" t="s">
        <v>6</v>
      </c>
      <c r="I22" t="s">
        <v>26</v>
      </c>
      <c r="K22" t="s">
        <v>28</v>
      </c>
      <c r="M22">
        <v>190</v>
      </c>
      <c r="N22" t="s">
        <v>6</v>
      </c>
      <c r="P22" t="s">
        <v>26</v>
      </c>
      <c r="T22">
        <v>220</v>
      </c>
      <c r="U22" t="s">
        <v>6</v>
      </c>
    </row>
    <row r="23" spans="2:21" x14ac:dyDescent="0.45">
      <c r="B23" t="s">
        <v>29</v>
      </c>
      <c r="F23">
        <v>38</v>
      </c>
      <c r="G23" t="s">
        <v>6</v>
      </c>
      <c r="I23" t="s">
        <v>29</v>
      </c>
      <c r="M23">
        <v>38</v>
      </c>
      <c r="N23" t="s">
        <v>6</v>
      </c>
      <c r="P23" t="s">
        <v>29</v>
      </c>
      <c r="T23">
        <v>38</v>
      </c>
      <c r="U23" t="s">
        <v>6</v>
      </c>
    </row>
    <row r="24" spans="2:21" x14ac:dyDescent="0.45">
      <c r="B24" t="s">
        <v>30</v>
      </c>
      <c r="F24" s="6">
        <f>F4+F5</f>
        <v>47</v>
      </c>
      <c r="G24" t="s">
        <v>6</v>
      </c>
      <c r="I24" t="s">
        <v>30</v>
      </c>
      <c r="M24" s="6">
        <f>M5+M4</f>
        <v>74.3</v>
      </c>
      <c r="N24" t="s">
        <v>6</v>
      </c>
      <c r="P24" t="s">
        <v>30</v>
      </c>
      <c r="T24" s="6">
        <f>T4+T5</f>
        <v>106.4</v>
      </c>
      <c r="U24" t="s">
        <v>6</v>
      </c>
    </row>
    <row r="25" spans="2:21" x14ac:dyDescent="0.45">
      <c r="B25" t="s">
        <v>31</v>
      </c>
      <c r="F25" s="6">
        <f>F3-F22-F23-F24</f>
        <v>197</v>
      </c>
      <c r="G25" t="s">
        <v>6</v>
      </c>
      <c r="I25" t="s">
        <v>31</v>
      </c>
      <c r="M25" s="6">
        <f>M3-M22-M23-M24</f>
        <v>397.7</v>
      </c>
      <c r="N25" t="s">
        <v>6</v>
      </c>
      <c r="P25" t="s">
        <v>31</v>
      </c>
      <c r="T25" s="6">
        <f>T3-T22-T23-T24</f>
        <v>635.6</v>
      </c>
      <c r="U25" t="s">
        <v>6</v>
      </c>
    </row>
    <row r="26" spans="2:21" x14ac:dyDescent="0.45">
      <c r="B26" s="1" t="s">
        <v>32</v>
      </c>
      <c r="D26" t="s">
        <v>33</v>
      </c>
      <c r="F26" s="1">
        <f>197*0.1-9.75</f>
        <v>9.9500000000000028</v>
      </c>
      <c r="G26" s="1" t="s">
        <v>6</v>
      </c>
      <c r="I26" s="1" t="s">
        <v>34</v>
      </c>
      <c r="K26" s="7" t="s">
        <v>35</v>
      </c>
      <c r="M26" s="1">
        <f>397.7*0.2-42.75</f>
        <v>36.790000000000006</v>
      </c>
      <c r="N26" s="1" t="s">
        <v>6</v>
      </c>
      <c r="P26" s="1" t="s">
        <v>34</v>
      </c>
      <c r="R26" s="7" t="s">
        <v>36</v>
      </c>
      <c r="T26" s="1">
        <f>T25*20%-42.75</f>
        <v>84.37</v>
      </c>
      <c r="U26" s="1" t="s">
        <v>6</v>
      </c>
    </row>
    <row r="27" spans="2:21" x14ac:dyDescent="0.45">
      <c r="B27" s="1" t="s">
        <v>37</v>
      </c>
      <c r="I27" s="1" t="s">
        <v>38</v>
      </c>
      <c r="P27" s="1" t="s">
        <v>38</v>
      </c>
    </row>
    <row r="28" spans="2:21" x14ac:dyDescent="0.45">
      <c r="B28" t="s">
        <v>26</v>
      </c>
      <c r="D28" t="s">
        <v>27</v>
      </c>
      <c r="F28">
        <f>420*0.2+54</f>
        <v>138</v>
      </c>
      <c r="G28" t="s">
        <v>6</v>
      </c>
      <c r="I28" t="s">
        <v>26</v>
      </c>
      <c r="K28" t="s">
        <v>28</v>
      </c>
      <c r="M28">
        <v>190</v>
      </c>
      <c r="N28" t="s">
        <v>6</v>
      </c>
      <c r="P28" t="s">
        <v>26</v>
      </c>
      <c r="T28">
        <v>220</v>
      </c>
      <c r="U28" t="s">
        <v>6</v>
      </c>
    </row>
    <row r="29" spans="2:21" x14ac:dyDescent="0.45">
      <c r="B29" t="s">
        <v>29</v>
      </c>
      <c r="F29">
        <v>33</v>
      </c>
      <c r="G29" t="s">
        <v>6</v>
      </c>
      <c r="I29" t="s">
        <v>29</v>
      </c>
      <c r="M29">
        <v>33</v>
      </c>
      <c r="N29" t="s">
        <v>6</v>
      </c>
      <c r="P29" t="s">
        <v>29</v>
      </c>
      <c r="T29">
        <v>33</v>
      </c>
      <c r="U29" t="s">
        <v>6</v>
      </c>
    </row>
    <row r="30" spans="2:21" x14ac:dyDescent="0.45">
      <c r="B30" t="s">
        <v>30</v>
      </c>
      <c r="F30" s="6">
        <f>F24</f>
        <v>47</v>
      </c>
      <c r="G30" t="s">
        <v>6</v>
      </c>
      <c r="I30" t="s">
        <v>30</v>
      </c>
      <c r="M30" s="6">
        <f>M24</f>
        <v>74.3</v>
      </c>
      <c r="N30" t="s">
        <v>6</v>
      </c>
      <c r="P30" t="s">
        <v>30</v>
      </c>
      <c r="T30" s="6">
        <f>T24</f>
        <v>106.4</v>
      </c>
      <c r="U30" t="s">
        <v>6</v>
      </c>
    </row>
    <row r="31" spans="2:21" x14ac:dyDescent="0.45">
      <c r="B31" t="s">
        <v>31</v>
      </c>
      <c r="F31" s="6">
        <f>F3-F28-F29-F30</f>
        <v>202</v>
      </c>
      <c r="G31" t="s">
        <v>6</v>
      </c>
      <c r="I31" t="s">
        <v>31</v>
      </c>
      <c r="M31" s="6">
        <f>700-M28-M29-M30</f>
        <v>402.7</v>
      </c>
      <c r="N31" t="s">
        <v>6</v>
      </c>
      <c r="P31" t="s">
        <v>31</v>
      </c>
      <c r="T31" s="6">
        <f>T3-T28-T29-T30</f>
        <v>640.6</v>
      </c>
      <c r="U31" t="s">
        <v>6</v>
      </c>
    </row>
    <row r="32" spans="2:21" x14ac:dyDescent="0.45">
      <c r="B32" s="1" t="s">
        <v>39</v>
      </c>
      <c r="D32" t="s">
        <v>40</v>
      </c>
      <c r="F32" s="8">
        <v>20.2</v>
      </c>
      <c r="G32" s="1" t="s">
        <v>6</v>
      </c>
      <c r="I32" s="1" t="s">
        <v>41</v>
      </c>
      <c r="K32" t="s">
        <v>42</v>
      </c>
      <c r="M32" s="1">
        <v>40.270000000000003</v>
      </c>
      <c r="N32" s="1" t="s">
        <v>6</v>
      </c>
      <c r="P32" s="1" t="s">
        <v>41</v>
      </c>
      <c r="R32" t="s">
        <v>43</v>
      </c>
      <c r="T32" s="1">
        <v>64.06</v>
      </c>
      <c r="U32" s="1" t="s">
        <v>6</v>
      </c>
    </row>
    <row r="33" spans="2:21" x14ac:dyDescent="0.45">
      <c r="B33" s="1" t="s">
        <v>44</v>
      </c>
      <c r="F33" s="8">
        <f>F32+F26</f>
        <v>30.150000000000002</v>
      </c>
      <c r="G33" s="1" t="s">
        <v>6</v>
      </c>
      <c r="I33" s="1" t="s">
        <v>44</v>
      </c>
      <c r="M33" s="8">
        <f>M32+M26</f>
        <v>77.06</v>
      </c>
      <c r="N33" s="1" t="s">
        <v>6</v>
      </c>
      <c r="P33" s="1" t="s">
        <v>44</v>
      </c>
      <c r="T33" s="8">
        <f>T32+T26</f>
        <v>148.43</v>
      </c>
      <c r="U33" s="1" t="s">
        <v>6</v>
      </c>
    </row>
    <row r="34" spans="2:21" x14ac:dyDescent="0.45">
      <c r="B34" s="1"/>
      <c r="F34" s="8"/>
      <c r="G34" s="1"/>
      <c r="I34" s="1"/>
      <c r="M34" s="8"/>
      <c r="N34" s="1"/>
      <c r="P34" s="1" t="s">
        <v>45</v>
      </c>
      <c r="T34" s="8">
        <v>8.1999999999999993</v>
      </c>
      <c r="U34" s="1" t="s">
        <v>6</v>
      </c>
    </row>
    <row r="35" spans="2:21" x14ac:dyDescent="0.45">
      <c r="B35" s="1" t="s">
        <v>46</v>
      </c>
      <c r="F35" s="8">
        <f>F8*15.315%</f>
        <v>3.0630000000000002</v>
      </c>
      <c r="G35" s="1" t="s">
        <v>6</v>
      </c>
      <c r="I35" s="1" t="s">
        <v>46</v>
      </c>
      <c r="M35" s="8">
        <f>M8*15.315%</f>
        <v>7.6575000000000006</v>
      </c>
      <c r="N35" s="1" t="s">
        <v>6</v>
      </c>
      <c r="P35" s="1" t="s">
        <v>46</v>
      </c>
      <c r="T35" s="8">
        <f>T8*15.315%</f>
        <v>15.315000000000001</v>
      </c>
      <c r="U35" s="1" t="s">
        <v>6</v>
      </c>
    </row>
    <row r="36" spans="2:21" x14ac:dyDescent="0.45">
      <c r="B36" s="1" t="s">
        <v>47</v>
      </c>
      <c r="F36" s="8">
        <f>F33+F35</f>
        <v>33.213000000000001</v>
      </c>
      <c r="G36" s="1" t="s">
        <v>6</v>
      </c>
      <c r="I36" s="1" t="s">
        <v>47</v>
      </c>
      <c r="M36" s="8">
        <f>M33+M35</f>
        <v>84.717500000000001</v>
      </c>
      <c r="N36" s="1" t="s">
        <v>6</v>
      </c>
      <c r="P36" s="1" t="s">
        <v>47</v>
      </c>
      <c r="T36" s="8">
        <f>T33+T35</f>
        <v>163.745</v>
      </c>
      <c r="U36" s="1" t="s">
        <v>6</v>
      </c>
    </row>
    <row r="37" spans="2:21" x14ac:dyDescent="0.45">
      <c r="B37" s="1"/>
      <c r="F37" s="8"/>
      <c r="G37" s="1"/>
      <c r="I37" s="1"/>
      <c r="M37" s="8"/>
      <c r="N37" s="1"/>
      <c r="P37" s="1"/>
      <c r="T37" s="8"/>
      <c r="U37" s="1"/>
    </row>
    <row r="38" spans="2:21" s="10" customFormat="1" x14ac:dyDescent="0.45">
      <c r="B38" s="9" t="s">
        <v>48</v>
      </c>
      <c r="I38" s="9" t="s">
        <v>48</v>
      </c>
      <c r="P38" s="9" t="s">
        <v>48</v>
      </c>
    </row>
    <row r="39" spans="2:21" x14ac:dyDescent="0.45">
      <c r="B39" s="1" t="s">
        <v>25</v>
      </c>
      <c r="I39" s="1" t="s">
        <v>25</v>
      </c>
      <c r="P39" s="1" t="s">
        <v>25</v>
      </c>
    </row>
    <row r="40" spans="2:21" x14ac:dyDescent="0.45">
      <c r="B40" t="s">
        <v>26</v>
      </c>
      <c r="D40" t="s">
        <v>27</v>
      </c>
      <c r="F40">
        <f>F22</f>
        <v>138</v>
      </c>
      <c r="G40" t="s">
        <v>6</v>
      </c>
      <c r="I40" t="s">
        <v>26</v>
      </c>
      <c r="K40" t="s">
        <v>28</v>
      </c>
      <c r="M40">
        <v>190</v>
      </c>
      <c r="N40" t="s">
        <v>6</v>
      </c>
      <c r="P40" t="s">
        <v>26</v>
      </c>
      <c r="T40">
        <v>220</v>
      </c>
      <c r="U40" t="s">
        <v>6</v>
      </c>
    </row>
    <row r="41" spans="2:21" x14ac:dyDescent="0.45">
      <c r="B41" t="s">
        <v>29</v>
      </c>
      <c r="F41">
        <f>F23</f>
        <v>38</v>
      </c>
      <c r="G41" t="s">
        <v>6</v>
      </c>
      <c r="I41" t="s">
        <v>29</v>
      </c>
      <c r="M41">
        <v>38</v>
      </c>
      <c r="N41" t="s">
        <v>6</v>
      </c>
      <c r="P41" t="s">
        <v>29</v>
      </c>
      <c r="T41">
        <v>38</v>
      </c>
      <c r="U41" t="s">
        <v>6</v>
      </c>
    </row>
    <row r="42" spans="2:21" x14ac:dyDescent="0.45">
      <c r="B42" t="s">
        <v>30</v>
      </c>
      <c r="F42">
        <f>F24</f>
        <v>47</v>
      </c>
      <c r="G42" t="s">
        <v>6</v>
      </c>
      <c r="I42" t="s">
        <v>30</v>
      </c>
      <c r="M42" s="6">
        <f>M24</f>
        <v>74.3</v>
      </c>
      <c r="N42" t="s">
        <v>6</v>
      </c>
      <c r="P42" s="11" t="s">
        <v>30</v>
      </c>
      <c r="T42" s="12">
        <f>T24+T9</f>
        <v>126</v>
      </c>
      <c r="U42" t="s">
        <v>6</v>
      </c>
    </row>
    <row r="43" spans="2:21" x14ac:dyDescent="0.45">
      <c r="B43" s="11" t="s">
        <v>49</v>
      </c>
      <c r="F43" s="11">
        <f>6*1/4+2+5.6*1/4+2</f>
        <v>6.9</v>
      </c>
      <c r="G43" s="11" t="s">
        <v>6</v>
      </c>
      <c r="I43" s="11" t="s">
        <v>49</v>
      </c>
      <c r="M43" s="11">
        <f>4+4</f>
        <v>8</v>
      </c>
      <c r="N43" s="11" t="s">
        <v>6</v>
      </c>
      <c r="P43" s="11" t="s">
        <v>49</v>
      </c>
      <c r="T43" s="11">
        <f>4+4</f>
        <v>8</v>
      </c>
      <c r="U43" s="11" t="s">
        <v>6</v>
      </c>
    </row>
    <row r="44" spans="2:21" x14ac:dyDescent="0.45">
      <c r="B44" s="13" t="s">
        <v>50</v>
      </c>
      <c r="C44" s="14"/>
      <c r="D44" s="14"/>
      <c r="E44" s="14"/>
      <c r="F44" s="13">
        <f>F8</f>
        <v>20</v>
      </c>
      <c r="G44" s="13" t="s">
        <v>6</v>
      </c>
      <c r="I44" s="11" t="s">
        <v>51</v>
      </c>
      <c r="M44" s="11">
        <v>38</v>
      </c>
      <c r="N44" s="11" t="s">
        <v>6</v>
      </c>
      <c r="P44" s="11" t="s">
        <v>51</v>
      </c>
      <c r="T44" s="11">
        <v>38</v>
      </c>
      <c r="U44" s="11" t="s">
        <v>6</v>
      </c>
    </row>
    <row r="45" spans="2:21" x14ac:dyDescent="0.45">
      <c r="B45" t="s">
        <v>31</v>
      </c>
      <c r="F45">
        <f>420-F40-F41-F42-F43+F44</f>
        <v>210.1</v>
      </c>
      <c r="G45" t="s">
        <v>6</v>
      </c>
      <c r="I45" s="11" t="s">
        <v>52</v>
      </c>
      <c r="M45" s="11">
        <v>38</v>
      </c>
      <c r="N45" s="11" t="s">
        <v>6</v>
      </c>
      <c r="P45" s="11" t="s">
        <v>53</v>
      </c>
      <c r="T45" s="11">
        <v>63</v>
      </c>
      <c r="U45" s="11" t="s">
        <v>6</v>
      </c>
    </row>
    <row r="46" spans="2:21" x14ac:dyDescent="0.45">
      <c r="B46" s="11" t="s">
        <v>54</v>
      </c>
      <c r="F46" s="11">
        <f>F8*10%</f>
        <v>2</v>
      </c>
      <c r="G46" s="11" t="s">
        <v>6</v>
      </c>
      <c r="I46" s="11" t="s">
        <v>55</v>
      </c>
      <c r="M46" s="11">
        <v>1.2</v>
      </c>
      <c r="N46" s="11" t="s">
        <v>6</v>
      </c>
      <c r="P46" s="11" t="s">
        <v>56</v>
      </c>
      <c r="T46" s="11">
        <f>T13+T14-10</f>
        <v>10.5</v>
      </c>
      <c r="U46" s="11" t="s">
        <v>6</v>
      </c>
    </row>
    <row r="47" spans="2:21" x14ac:dyDescent="0.45">
      <c r="B47" s="11"/>
      <c r="F47" s="11"/>
      <c r="G47" s="11"/>
      <c r="I47" s="13" t="s">
        <v>50</v>
      </c>
      <c r="J47" s="14"/>
      <c r="K47" s="14"/>
      <c r="L47" s="14"/>
      <c r="M47" s="13">
        <f>M8</f>
        <v>50</v>
      </c>
      <c r="N47" s="13" t="s">
        <v>6</v>
      </c>
      <c r="P47" s="11" t="s">
        <v>52</v>
      </c>
      <c r="T47" s="11">
        <v>38</v>
      </c>
      <c r="U47" s="11" t="s">
        <v>6</v>
      </c>
    </row>
    <row r="48" spans="2:21" x14ac:dyDescent="0.45">
      <c r="B48" t="s">
        <v>57</v>
      </c>
      <c r="D48" t="s">
        <v>58</v>
      </c>
      <c r="F48">
        <f>F45*0.05</f>
        <v>10.505000000000001</v>
      </c>
      <c r="G48" t="s">
        <v>6</v>
      </c>
      <c r="I48" s="15" t="s">
        <v>31</v>
      </c>
      <c r="J48" s="15"/>
      <c r="K48" s="15"/>
      <c r="L48" s="15"/>
      <c r="M48" s="16">
        <f>M3-M40-M41-M42-M43-M44-M45-M46+M47</f>
        <v>362.5</v>
      </c>
      <c r="N48" s="15" t="s">
        <v>6</v>
      </c>
      <c r="P48" s="11" t="s">
        <v>59</v>
      </c>
      <c r="T48" s="11">
        <v>48</v>
      </c>
      <c r="U48" s="11" t="s">
        <v>6</v>
      </c>
    </row>
    <row r="49" spans="2:21" x14ac:dyDescent="0.45">
      <c r="B49" s="11" t="s">
        <v>60</v>
      </c>
      <c r="C49" s="17"/>
      <c r="D49" s="17"/>
      <c r="E49" s="17"/>
      <c r="F49" s="11">
        <f>F48-F46</f>
        <v>8.5050000000000008</v>
      </c>
      <c r="G49" s="11" t="s">
        <v>6</v>
      </c>
      <c r="I49" s="15" t="s">
        <v>61</v>
      </c>
      <c r="K49" t="s">
        <v>62</v>
      </c>
      <c r="M49">
        <f>M48*0.1-9.75</f>
        <v>26.5</v>
      </c>
      <c r="N49" s="15" t="s">
        <v>6</v>
      </c>
      <c r="P49" s="13" t="s">
        <v>50</v>
      </c>
      <c r="T49" s="13">
        <f>T8</f>
        <v>100</v>
      </c>
      <c r="U49" s="13" t="s">
        <v>6</v>
      </c>
    </row>
    <row r="50" spans="2:21" x14ac:dyDescent="0.45">
      <c r="B50" s="11"/>
      <c r="C50" s="17"/>
      <c r="D50" s="17"/>
      <c r="E50" s="17"/>
      <c r="F50" s="11"/>
      <c r="G50" s="11"/>
      <c r="I50" s="11" t="s">
        <v>63</v>
      </c>
      <c r="M50" s="11">
        <f>M9*0.01</f>
        <v>10</v>
      </c>
      <c r="N50" s="11" t="s">
        <v>6</v>
      </c>
      <c r="P50" s="15" t="s">
        <v>31</v>
      </c>
      <c r="T50" s="6">
        <f>T3-T40-T41-T42-T43-T44-T45-T47-T48-T46+T49</f>
        <v>510.5</v>
      </c>
      <c r="U50" s="15" t="s">
        <v>6</v>
      </c>
    </row>
    <row r="51" spans="2:21" x14ac:dyDescent="0.45">
      <c r="B51" s="11"/>
      <c r="C51" s="17"/>
      <c r="D51" s="17"/>
      <c r="E51" s="17"/>
      <c r="F51" s="11"/>
      <c r="G51" s="11"/>
      <c r="I51" s="11" t="s">
        <v>64</v>
      </c>
      <c r="M51" s="11">
        <f>M8*10%</f>
        <v>5</v>
      </c>
      <c r="N51" s="11" t="s">
        <v>6</v>
      </c>
      <c r="P51" s="15" t="s">
        <v>61</v>
      </c>
      <c r="Q51" s="15"/>
      <c r="R51" s="15" t="s">
        <v>65</v>
      </c>
      <c r="S51" s="15"/>
      <c r="T51" s="15">
        <f>T50*0.2-42.75</f>
        <v>59.350000000000009</v>
      </c>
      <c r="U51" s="15" t="s">
        <v>6</v>
      </c>
    </row>
    <row r="52" spans="2:21" x14ac:dyDescent="0.45">
      <c r="B52" s="11"/>
      <c r="C52" s="17"/>
      <c r="D52" s="17"/>
      <c r="E52" s="17"/>
      <c r="F52" s="11"/>
      <c r="G52" s="11"/>
      <c r="I52" s="11" t="s">
        <v>66</v>
      </c>
      <c r="M52" s="11">
        <f>M49-M50-M51</f>
        <v>11.5</v>
      </c>
      <c r="N52" s="11" t="s">
        <v>6</v>
      </c>
      <c r="P52" s="11" t="s">
        <v>63</v>
      </c>
      <c r="T52" s="11">
        <f>T10*1%</f>
        <v>20</v>
      </c>
      <c r="U52" s="11" t="s">
        <v>6</v>
      </c>
    </row>
    <row r="53" spans="2:21" x14ac:dyDescent="0.45">
      <c r="B53" s="11"/>
      <c r="C53" s="17"/>
      <c r="D53" s="17"/>
      <c r="E53" s="17"/>
      <c r="F53" s="11"/>
      <c r="G53" s="11"/>
      <c r="I53" s="11"/>
      <c r="M53" s="11"/>
      <c r="N53" s="11"/>
      <c r="P53" s="11" t="s">
        <v>64</v>
      </c>
      <c r="T53" s="11">
        <f>T8*10%</f>
        <v>10</v>
      </c>
      <c r="U53" s="11" t="s">
        <v>6</v>
      </c>
    </row>
    <row r="54" spans="2:21" x14ac:dyDescent="0.45">
      <c r="B54" s="11"/>
      <c r="C54" s="17"/>
      <c r="D54" s="17"/>
      <c r="E54" s="17"/>
      <c r="F54" s="11"/>
      <c r="G54" s="11"/>
      <c r="I54" s="11"/>
      <c r="M54" s="11"/>
      <c r="N54" s="11"/>
      <c r="P54" s="11" t="s">
        <v>66</v>
      </c>
      <c r="T54" s="11">
        <f>T51-T52-T53</f>
        <v>29.350000000000009</v>
      </c>
      <c r="U54" s="11" t="s">
        <v>6</v>
      </c>
    </row>
    <row r="55" spans="2:21" x14ac:dyDescent="0.45">
      <c r="B55" s="11"/>
      <c r="C55" s="17"/>
      <c r="D55" s="17"/>
      <c r="E55" s="17"/>
      <c r="F55" s="11"/>
      <c r="G55" s="11"/>
      <c r="I55" s="11"/>
      <c r="M55" s="11"/>
      <c r="N55" s="11"/>
      <c r="P55" s="11"/>
      <c r="T55" s="11"/>
      <c r="U55" s="11"/>
    </row>
    <row r="56" spans="2:21" x14ac:dyDescent="0.45">
      <c r="B56" s="1" t="s">
        <v>38</v>
      </c>
      <c r="I56" s="1" t="s">
        <v>38</v>
      </c>
      <c r="M56" s="11"/>
      <c r="N56" s="11"/>
      <c r="P56" s="1" t="s">
        <v>38</v>
      </c>
    </row>
    <row r="57" spans="2:21" x14ac:dyDescent="0.45">
      <c r="B57" t="s">
        <v>26</v>
      </c>
      <c r="D57" t="s">
        <v>27</v>
      </c>
      <c r="F57">
        <f>420*0.2+54</f>
        <v>138</v>
      </c>
      <c r="G57" t="s">
        <v>6</v>
      </c>
      <c r="I57" t="s">
        <v>26</v>
      </c>
      <c r="K57" t="s">
        <v>28</v>
      </c>
      <c r="M57">
        <v>190</v>
      </c>
      <c r="N57" t="s">
        <v>6</v>
      </c>
      <c r="P57" t="s">
        <v>26</v>
      </c>
      <c r="T57">
        <v>220</v>
      </c>
      <c r="U57" t="s">
        <v>6</v>
      </c>
    </row>
    <row r="58" spans="2:21" x14ac:dyDescent="0.45">
      <c r="B58" t="s">
        <v>29</v>
      </c>
      <c r="F58">
        <v>33</v>
      </c>
      <c r="G58" t="s">
        <v>6</v>
      </c>
      <c r="I58" t="s">
        <v>29</v>
      </c>
      <c r="M58">
        <v>33</v>
      </c>
      <c r="N58" t="s">
        <v>6</v>
      </c>
      <c r="P58" t="s">
        <v>29</v>
      </c>
      <c r="T58">
        <v>38</v>
      </c>
      <c r="U58" t="s">
        <v>6</v>
      </c>
    </row>
    <row r="59" spans="2:21" x14ac:dyDescent="0.45">
      <c r="B59" t="s">
        <v>30</v>
      </c>
      <c r="F59" s="6">
        <f>F30</f>
        <v>47</v>
      </c>
      <c r="G59" t="s">
        <v>6</v>
      </c>
      <c r="I59" t="s">
        <v>30</v>
      </c>
      <c r="M59" s="6">
        <f>M30</f>
        <v>74.3</v>
      </c>
      <c r="N59" t="s">
        <v>6</v>
      </c>
      <c r="P59" s="11" t="s">
        <v>30</v>
      </c>
      <c r="T59" s="12">
        <f>T42</f>
        <v>126</v>
      </c>
      <c r="U59" s="11" t="s">
        <v>6</v>
      </c>
    </row>
    <row r="60" spans="2:21" x14ac:dyDescent="0.45">
      <c r="B60" s="11" t="s">
        <v>49</v>
      </c>
      <c r="F60" s="11">
        <f>6*1/4+1.75+5.6*1/4+1.75</f>
        <v>6.4</v>
      </c>
      <c r="G60" s="11" t="s">
        <v>6</v>
      </c>
      <c r="I60" s="11" t="s">
        <v>49</v>
      </c>
      <c r="M60" s="11">
        <f>3.5+3.5</f>
        <v>7</v>
      </c>
      <c r="N60" s="11" t="s">
        <v>6</v>
      </c>
      <c r="P60" s="11" t="s">
        <v>49</v>
      </c>
      <c r="T60" s="11">
        <f>3.5*2</f>
        <v>7</v>
      </c>
      <c r="U60" s="11" t="s">
        <v>6</v>
      </c>
    </row>
    <row r="61" spans="2:21" x14ac:dyDescent="0.45">
      <c r="B61" t="s">
        <v>31</v>
      </c>
      <c r="F61" s="6">
        <f>F3-F57-F58-F59-F60</f>
        <v>195.6</v>
      </c>
      <c r="G61" t="s">
        <v>6</v>
      </c>
      <c r="I61" s="11" t="s">
        <v>51</v>
      </c>
      <c r="M61" s="11">
        <v>33</v>
      </c>
      <c r="N61" s="11" t="s">
        <v>6</v>
      </c>
      <c r="P61" s="11" t="s">
        <v>56</v>
      </c>
      <c r="T61" s="12">
        <f>T46</f>
        <v>10.5</v>
      </c>
      <c r="U61" s="11" t="s">
        <v>6</v>
      </c>
    </row>
    <row r="62" spans="2:21" x14ac:dyDescent="0.45">
      <c r="B62" s="11" t="s">
        <v>39</v>
      </c>
      <c r="C62" s="11"/>
      <c r="D62" s="11" t="s">
        <v>67</v>
      </c>
      <c r="E62" s="11"/>
      <c r="F62" s="11">
        <f>F61*10%</f>
        <v>19.560000000000002</v>
      </c>
      <c r="G62" s="11" t="s">
        <v>6</v>
      </c>
      <c r="I62" s="11" t="s">
        <v>52</v>
      </c>
      <c r="M62" s="11">
        <v>33</v>
      </c>
      <c r="N62" s="11" t="s">
        <v>6</v>
      </c>
      <c r="P62" s="11" t="s">
        <v>51</v>
      </c>
      <c r="T62" s="11">
        <v>33</v>
      </c>
      <c r="U62" s="11" t="s">
        <v>6</v>
      </c>
    </row>
    <row r="63" spans="2:21" x14ac:dyDescent="0.45">
      <c r="B63" s="11"/>
      <c r="C63" s="11"/>
      <c r="D63" s="11"/>
      <c r="E63" s="11"/>
      <c r="F63" s="11"/>
      <c r="G63" s="11"/>
      <c r="I63" s="11" t="s">
        <v>55</v>
      </c>
      <c r="M63" s="11">
        <v>1.2</v>
      </c>
      <c r="N63" s="11" t="s">
        <v>6</v>
      </c>
      <c r="P63" s="11" t="s">
        <v>53</v>
      </c>
      <c r="T63" s="11">
        <v>45</v>
      </c>
      <c r="U63" s="11" t="s">
        <v>6</v>
      </c>
    </row>
    <row r="64" spans="2:21" x14ac:dyDescent="0.45">
      <c r="B64" s="1"/>
      <c r="F64" s="8"/>
      <c r="G64" s="1"/>
      <c r="I64" s="15" t="s">
        <v>31</v>
      </c>
      <c r="J64" s="15"/>
      <c r="K64" s="15"/>
      <c r="L64" s="15"/>
      <c r="M64" s="16">
        <f>M3-M57-M58-M59-M60-M61-M62-M63</f>
        <v>328.5</v>
      </c>
      <c r="N64" s="15" t="s">
        <v>6</v>
      </c>
      <c r="P64" s="11" t="s">
        <v>52</v>
      </c>
      <c r="T64" s="11">
        <v>38</v>
      </c>
      <c r="U64" s="11" t="s">
        <v>6</v>
      </c>
    </row>
    <row r="65" spans="1:21" x14ac:dyDescent="0.45">
      <c r="I65" s="11" t="s">
        <v>41</v>
      </c>
      <c r="J65" s="11"/>
      <c r="K65" s="11" t="s">
        <v>68</v>
      </c>
      <c r="L65" s="11"/>
      <c r="M65" s="11">
        <f>M64*10%</f>
        <v>32.85</v>
      </c>
      <c r="N65" s="11" t="s">
        <v>6</v>
      </c>
      <c r="P65" s="11" t="s">
        <v>59</v>
      </c>
      <c r="T65" s="11">
        <v>38</v>
      </c>
      <c r="U65" s="11" t="s">
        <v>6</v>
      </c>
    </row>
    <row r="66" spans="1:21" x14ac:dyDescent="0.45">
      <c r="B66" s="11"/>
      <c r="C66" s="11"/>
      <c r="D66" s="11"/>
      <c r="E66" s="11"/>
      <c r="F66" s="12"/>
      <c r="G66" s="11"/>
      <c r="I66" s="11"/>
      <c r="M66" s="11"/>
      <c r="N66" s="11"/>
      <c r="P66" s="15" t="s">
        <v>31</v>
      </c>
      <c r="T66" s="12">
        <f>T3-T57-T58-T59-T60-T61-T62-T63-T64-T65</f>
        <v>444.5</v>
      </c>
      <c r="U66" s="11" t="s">
        <v>6</v>
      </c>
    </row>
    <row r="67" spans="1:21" x14ac:dyDescent="0.45">
      <c r="A67" s="18"/>
      <c r="B67" s="18"/>
      <c r="C67" s="18"/>
      <c r="P67" s="11" t="s">
        <v>41</v>
      </c>
      <c r="R67" t="s">
        <v>69</v>
      </c>
      <c r="T67" s="11">
        <f>T66*10%</f>
        <v>44.45</v>
      </c>
      <c r="U67" s="11" t="s">
        <v>6</v>
      </c>
    </row>
    <row r="68" spans="1:21" x14ac:dyDescent="0.45">
      <c r="A68" s="18"/>
      <c r="B68" s="18"/>
      <c r="C68" s="18"/>
      <c r="I68" s="11"/>
      <c r="M68" s="12"/>
      <c r="N68" s="11"/>
      <c r="P68" s="15"/>
      <c r="T68" s="6"/>
      <c r="U68" s="15"/>
    </row>
    <row r="69" spans="1:21" x14ac:dyDescent="0.45">
      <c r="A69" s="18"/>
      <c r="B69" s="19" t="s">
        <v>44</v>
      </c>
      <c r="C69" s="18"/>
      <c r="F69" s="12">
        <f>F62+F49</f>
        <v>28.065000000000005</v>
      </c>
      <c r="G69" s="11" t="s">
        <v>6</v>
      </c>
      <c r="I69" s="11" t="s">
        <v>44</v>
      </c>
      <c r="M69" s="11">
        <f>M65+M52</f>
        <v>44.35</v>
      </c>
      <c r="N69" s="11" t="s">
        <v>6</v>
      </c>
      <c r="P69" s="11" t="s">
        <v>44</v>
      </c>
      <c r="T69" s="11">
        <f>T67+T54</f>
        <v>73.800000000000011</v>
      </c>
      <c r="U69" s="11" t="s">
        <v>6</v>
      </c>
    </row>
    <row r="70" spans="1:21" x14ac:dyDescent="0.45">
      <c r="A70" s="18"/>
      <c r="B70" s="18"/>
      <c r="C70" s="18"/>
    </row>
    <row r="71" spans="1:21" x14ac:dyDescent="0.45">
      <c r="A71" s="18"/>
      <c r="B71" s="18"/>
      <c r="C71" s="18"/>
      <c r="P71" s="11" t="s">
        <v>70</v>
      </c>
      <c r="T71">
        <v>0</v>
      </c>
      <c r="U71" s="11" t="s">
        <v>6</v>
      </c>
    </row>
    <row r="72" spans="1:21" x14ac:dyDescent="0.45">
      <c r="A72" s="18"/>
      <c r="B72" s="18"/>
      <c r="C72" s="18"/>
    </row>
    <row r="73" spans="1:21" x14ac:dyDescent="0.45">
      <c r="A73" s="18"/>
      <c r="B73" s="19" t="s">
        <v>71</v>
      </c>
      <c r="C73" s="18"/>
      <c r="F73" s="12">
        <f>F36-F69</f>
        <v>5.1479999999999961</v>
      </c>
      <c r="G73" s="11" t="s">
        <v>6</v>
      </c>
      <c r="I73" s="11" t="s">
        <v>71</v>
      </c>
      <c r="M73" s="12">
        <f>M36-M69</f>
        <v>40.3675</v>
      </c>
      <c r="N73" s="11" t="s">
        <v>6</v>
      </c>
      <c r="P73" s="11" t="s">
        <v>71</v>
      </c>
      <c r="T73" s="12">
        <f>T69+T34</f>
        <v>82.000000000000014</v>
      </c>
      <c r="U73" s="11" t="s">
        <v>6</v>
      </c>
    </row>
    <row r="74" spans="1:21" x14ac:dyDescent="0.45">
      <c r="A74" s="18"/>
      <c r="B74" s="18"/>
      <c r="C74" s="18"/>
    </row>
    <row r="75" spans="1:21" x14ac:dyDescent="0.45">
      <c r="A75" s="18"/>
      <c r="B75" s="18"/>
      <c r="C75" s="18"/>
    </row>
    <row r="76" spans="1:21" x14ac:dyDescent="0.45">
      <c r="A76" s="18"/>
      <c r="B76" s="18"/>
      <c r="C76" s="18"/>
    </row>
    <row r="77" spans="1:21" x14ac:dyDescent="0.45">
      <c r="A77" s="18"/>
      <c r="B77" s="18"/>
      <c r="C77" s="18"/>
    </row>
    <row r="78" spans="1:21" x14ac:dyDescent="0.45">
      <c r="A78" s="18"/>
      <c r="B78" s="18"/>
      <c r="C78" s="18"/>
    </row>
    <row r="79" spans="1:21" x14ac:dyDescent="0.45">
      <c r="A79" s="18"/>
      <c r="B79" s="18"/>
      <c r="C79" s="18"/>
    </row>
    <row r="80" spans="1:21" x14ac:dyDescent="0.45">
      <c r="A80" s="18"/>
      <c r="B80" s="18"/>
      <c r="C80" s="18"/>
    </row>
  </sheetData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シミュレーション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2019-11-21T14:13:31Z</dcterms:created>
  <dcterms:modified xsi:type="dcterms:W3CDTF">2019-11-21T14:14:13Z</dcterms:modified>
</cp:coreProperties>
</file>